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ICITAÇÕES_2023\Serviços_Recepcionistas_2023\"/>
    </mc:Choice>
  </mc:AlternateContent>
  <xr:revisionPtr revIDLastSave="0" documentId="13_ncr:1_{BB88DE84-CD04-42E9-B365-6D4BA8BA8D8A}" xr6:coauthVersionLast="47" xr6:coauthVersionMax="47" xr10:uidLastSave="{00000000-0000-0000-0000-000000000000}"/>
  <bookViews>
    <workbookView xWindow="-120" yWindow="-120" windowWidth="29040" windowHeight="15840" tabRatio="579" xr2:uid="{00000000-000D-0000-FFFF-FFFF00000000}"/>
  </bookViews>
  <sheets>
    <sheet name="DUQUE DE CAXIAS" sheetId="64" r:id="rId1"/>
    <sheet name="RECEPCIONISTA DUQUE DE CAXIAS" sheetId="71" state="hidden" r:id="rId2"/>
    <sheet name="RECEPCIONISTA NOVA IGUAÇU" sheetId="79" state="hidden" r:id="rId3"/>
    <sheet name="RECEPCIONISTA PETRÓPOLIS" sheetId="80" state="hidden" r:id="rId4"/>
    <sheet name="RECEPCIONISTA CABO FRIO" sheetId="82" state="hidden" r:id="rId5"/>
    <sheet name="Planilha Resumo " sheetId="75" state="hidden" r:id="rId6"/>
  </sheets>
  <definedNames>
    <definedName name="_xlnm.Print_Area" localSheetId="0">'DUQUE DE CAXIAS'!$A$1:$E$117</definedName>
    <definedName name="_xlnm.Print_Area" localSheetId="4">'RECEPCIONISTA CABO FRIO'!$A$1:$E$118</definedName>
    <definedName name="_xlnm.Print_Area" localSheetId="1">'RECEPCIONISTA DUQUE DE CAXIAS'!$A$1:$E$118</definedName>
    <definedName name="_xlnm.Print_Area" localSheetId="2">'RECEPCIONISTA NOVA IGUAÇU'!$A$1:$E$118</definedName>
    <definedName name="_xlnm.Print_Area" localSheetId="3">'RECEPCIONISTA PETRÓPOLIS'!$A$1:$E$118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75" l="1"/>
  <c r="E11" i="75" s="1"/>
  <c r="B10" i="75"/>
  <c r="E10" i="75" s="1"/>
  <c r="B9" i="75"/>
  <c r="E9" i="75" s="1"/>
  <c r="B8" i="75"/>
  <c r="E8" i="75" s="1"/>
  <c r="E102" i="79"/>
  <c r="E100" i="79"/>
  <c r="E112" i="82"/>
  <c r="E111" i="82"/>
  <c r="E110" i="82"/>
  <c r="E109" i="82"/>
  <c r="E78" i="82"/>
  <c r="E76" i="82"/>
  <c r="E75" i="82"/>
  <c r="E74" i="82"/>
  <c r="E73" i="82"/>
  <c r="E72" i="82"/>
  <c r="E68" i="82"/>
  <c r="E67" i="82"/>
  <c r="E66" i="82"/>
  <c r="E65" i="82"/>
  <c r="E64" i="82"/>
  <c r="E63" i="82"/>
  <c r="E62" i="82"/>
  <c r="E58" i="82"/>
  <c r="E56" i="82"/>
  <c r="E53" i="82"/>
  <c r="E48" i="82"/>
  <c r="E47" i="82"/>
  <c r="E34" i="82"/>
  <c r="E33" i="82"/>
  <c r="E32" i="82"/>
  <c r="E112" i="79"/>
  <c r="E111" i="79"/>
  <c r="E110" i="79"/>
  <c r="E109" i="79"/>
  <c r="E78" i="79"/>
  <c r="E77" i="79"/>
  <c r="E76" i="79"/>
  <c r="E75" i="79"/>
  <c r="E74" i="79"/>
  <c r="E73" i="79"/>
  <c r="E72" i="79"/>
  <c r="E68" i="79"/>
  <c r="E67" i="79"/>
  <c r="E66" i="79"/>
  <c r="E65" i="79"/>
  <c r="E64" i="79"/>
  <c r="E63" i="79"/>
  <c r="E62" i="79"/>
  <c r="E58" i="79"/>
  <c r="E56" i="79"/>
  <c r="E53" i="79"/>
  <c r="E48" i="79"/>
  <c r="E47" i="79"/>
  <c r="D45" i="79"/>
  <c r="E34" i="79"/>
  <c r="E33" i="79"/>
  <c r="E32" i="79"/>
  <c r="E29" i="79"/>
  <c r="E23" i="79"/>
  <c r="E112" i="71"/>
  <c r="E111" i="71"/>
  <c r="E110" i="71"/>
  <c r="E109" i="71"/>
  <c r="E68" i="71"/>
  <c r="E78" i="71"/>
  <c r="E77" i="71"/>
  <c r="E76" i="71"/>
  <c r="E75" i="71"/>
  <c r="E74" i="71"/>
  <c r="E73" i="71"/>
  <c r="E72" i="71"/>
  <c r="E67" i="71"/>
  <c r="E66" i="71"/>
  <c r="E65" i="71"/>
  <c r="E64" i="71"/>
  <c r="E63" i="71"/>
  <c r="E62" i="71"/>
  <c r="E58" i="71"/>
  <c r="E56" i="71"/>
  <c r="E53" i="71"/>
  <c r="E48" i="71"/>
  <c r="E47" i="71"/>
  <c r="E33" i="71"/>
  <c r="E32" i="71"/>
  <c r="E34" i="71"/>
  <c r="E29" i="71"/>
  <c r="E48" i="80"/>
  <c r="E47" i="80"/>
  <c r="E23" i="71"/>
  <c r="D101" i="82" l="1"/>
  <c r="D106" i="82" s="1"/>
  <c r="D78" i="82"/>
  <c r="D68" i="82"/>
  <c r="D45" i="82"/>
  <c r="D34" i="82"/>
  <c r="E23" i="82"/>
  <c r="E95" i="82" l="1"/>
  <c r="E29" i="82"/>
  <c r="E113" i="82" l="1"/>
  <c r="E114" i="82" s="1"/>
  <c r="E99" i="82"/>
  <c r="E80" i="82"/>
  <c r="E81" i="82"/>
  <c r="E86" i="82" s="1"/>
  <c r="E77" i="82"/>
  <c r="E100" i="82" l="1"/>
  <c r="E116" i="82" s="1"/>
  <c r="E117" i="82" s="1"/>
  <c r="E85" i="82"/>
  <c r="E87" i="82" s="1"/>
  <c r="E40" i="82"/>
  <c r="E44" i="82"/>
  <c r="E41" i="82"/>
  <c r="E39" i="82"/>
  <c r="E43" i="82"/>
  <c r="E42" i="82"/>
  <c r="E38" i="82"/>
  <c r="E37" i="82"/>
  <c r="E104" i="82" l="1"/>
  <c r="E103" i="82"/>
  <c r="E102" i="82"/>
  <c r="E45" i="82"/>
  <c r="E57" i="82" s="1"/>
  <c r="E59" i="82" s="1"/>
  <c r="F11" i="75" l="1"/>
  <c r="E106" i="82"/>
  <c r="E115" i="82" s="1"/>
  <c r="D101" i="80"/>
  <c r="D106" i="80" s="1"/>
  <c r="D78" i="80"/>
  <c r="D68" i="80"/>
  <c r="D45" i="80"/>
  <c r="D34" i="80"/>
  <c r="E23" i="80"/>
  <c r="D101" i="79"/>
  <c r="D78" i="79"/>
  <c r="D68" i="79"/>
  <c r="D34" i="79"/>
  <c r="E53" i="80" l="1"/>
  <c r="E58" i="80" s="1"/>
  <c r="E29" i="80"/>
  <c r="E95" i="80"/>
  <c r="E113" i="80" s="1"/>
  <c r="E95" i="79"/>
  <c r="E80" i="79"/>
  <c r="E81" i="79"/>
  <c r="E86" i="79" s="1"/>
  <c r="D106" i="79"/>
  <c r="E113" i="79" l="1"/>
  <c r="E114" i="79" s="1"/>
  <c r="E99" i="79"/>
  <c r="E109" i="80"/>
  <c r="E67" i="80"/>
  <c r="E34" i="80"/>
  <c r="E56" i="80" s="1"/>
  <c r="E32" i="80"/>
  <c r="E33" i="80"/>
  <c r="E74" i="80"/>
  <c r="E81" i="80"/>
  <c r="E86" i="80" s="1"/>
  <c r="E64" i="80"/>
  <c r="E73" i="80"/>
  <c r="E62" i="80"/>
  <c r="E63" i="80" s="1"/>
  <c r="E80" i="80"/>
  <c r="E76" i="80"/>
  <c r="E72" i="80"/>
  <c r="E75" i="80"/>
  <c r="E77" i="80"/>
  <c r="E65" i="80"/>
  <c r="E66" i="80" s="1"/>
  <c r="E85" i="79" l="1"/>
  <c r="E87" i="79" s="1"/>
  <c r="E43" i="79"/>
  <c r="E41" i="79"/>
  <c r="E40" i="79"/>
  <c r="E37" i="79"/>
  <c r="E44" i="79"/>
  <c r="E42" i="79"/>
  <c r="E39" i="79"/>
  <c r="E38" i="79"/>
  <c r="E78" i="80"/>
  <c r="E85" i="80" s="1"/>
  <c r="E87" i="80" s="1"/>
  <c r="E112" i="80" s="1"/>
  <c r="E68" i="80"/>
  <c r="E111" i="80" s="1"/>
  <c r="E103" i="79" l="1"/>
  <c r="E104" i="79"/>
  <c r="E116" i="79"/>
  <c r="E117" i="79" s="1"/>
  <c r="E45" i="79"/>
  <c r="E57" i="79" s="1"/>
  <c r="E59" i="79" s="1"/>
  <c r="E37" i="80"/>
  <c r="E42" i="80"/>
  <c r="E44" i="80"/>
  <c r="E41" i="80"/>
  <c r="E40" i="80"/>
  <c r="E38" i="80"/>
  <c r="E43" i="80"/>
  <c r="E39" i="80"/>
  <c r="D34" i="71"/>
  <c r="D68" i="71"/>
  <c r="D78" i="71"/>
  <c r="D101" i="71"/>
  <c r="D106" i="71" s="1"/>
  <c r="D45" i="71"/>
  <c r="E106" i="79" l="1"/>
  <c r="E115" i="79" s="1"/>
  <c r="E45" i="80"/>
  <c r="E57" i="80" s="1"/>
  <c r="E59" i="80" s="1"/>
  <c r="E110" i="80" s="1"/>
  <c r="E114" i="80" s="1"/>
  <c r="E99" i="80" l="1"/>
  <c r="E100" i="80" s="1"/>
  <c r="F9" i="75"/>
  <c r="E95" i="71"/>
  <c r="E113" i="71" l="1"/>
  <c r="E114" i="71" s="1"/>
  <c r="E99" i="71"/>
  <c r="E116" i="80"/>
  <c r="E117" i="80" s="1"/>
  <c r="E102" i="80"/>
  <c r="E104" i="80"/>
  <c r="E103" i="80"/>
  <c r="E80" i="71"/>
  <c r="E81" i="71"/>
  <c r="E86" i="71" s="1"/>
  <c r="E100" i="71" l="1"/>
  <c r="E102" i="71"/>
  <c r="E106" i="80"/>
  <c r="E115" i="80" s="1"/>
  <c r="F10" i="75"/>
  <c r="E103" i="71" l="1"/>
  <c r="E104" i="71"/>
  <c r="E116" i="71"/>
  <c r="E85" i="71"/>
  <c r="E87" i="71" s="1"/>
  <c r="E42" i="71"/>
  <c r="E41" i="71"/>
  <c r="E39" i="71"/>
  <c r="E37" i="71"/>
  <c r="E43" i="71"/>
  <c r="E44" i="71"/>
  <c r="E40" i="71"/>
  <c r="E38" i="71"/>
  <c r="E106" i="71" l="1"/>
  <c r="E115" i="71" s="1"/>
  <c r="E45" i="71"/>
  <c r="E57" i="71" s="1"/>
  <c r="E59" i="71" s="1"/>
  <c r="E117" i="71" l="1"/>
  <c r="F8" i="75" l="1"/>
  <c r="E106" i="64" l="1"/>
  <c r="B7" i="75"/>
  <c r="E7" i="75" s="1"/>
  <c r="E12" i="75" l="1"/>
  <c r="F16" i="75" s="1"/>
  <c r="F17" i="75" s="1"/>
  <c r="F7" i="75"/>
  <c r="F12" i="75" s="1"/>
</calcChain>
</file>

<file path=xl/sharedStrings.xml><?xml version="1.0" encoding="utf-8"?>
<sst xmlns="http://schemas.openxmlformats.org/spreadsheetml/2006/main" count="930" uniqueCount="142">
  <si>
    <t xml:space="preserve">Aviso prévio trabalhado  </t>
  </si>
  <si>
    <t>PLANILHA DE CUSTOS E FORMAÇÃO DE PREÇOS</t>
  </si>
  <si>
    <t>A</t>
  </si>
  <si>
    <t>Data de apresentação da proposta (dia/mês/ano)</t>
  </si>
  <si>
    <t>B</t>
  </si>
  <si>
    <t>C</t>
  </si>
  <si>
    <t>Ano Acordo, Convenção ou Sentença Normativa em Dissídio Coletivo</t>
  </si>
  <si>
    <t>D</t>
  </si>
  <si>
    <t>Nº de meses de execução contratual</t>
  </si>
  <si>
    <t>Unidade de Medida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</si>
  <si>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</si>
  <si>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</si>
  <si>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</si>
  <si>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</si>
  <si>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</si>
  <si>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MODULO 1: COMPOSIÇÃO DA REMUNERAÇÃO</t>
  </si>
  <si>
    <t>Composição da Remuneração</t>
  </si>
  <si>
    <t>%</t>
  </si>
  <si>
    <t>Valor (R$)</t>
  </si>
  <si>
    <t>Salário</t>
  </si>
  <si>
    <t>Adicional de periculosidade</t>
  </si>
  <si>
    <t>Adicional de insalubridade</t>
  </si>
  <si>
    <t>Adicional noturno</t>
  </si>
  <si>
    <t>E</t>
  </si>
  <si>
    <t>F</t>
  </si>
  <si>
    <t>G</t>
  </si>
  <si>
    <t>H</t>
  </si>
  <si>
    <t>Outros (especificar)</t>
  </si>
  <si>
    <t>Transporte</t>
  </si>
  <si>
    <t>Insumos Diversos</t>
  </si>
  <si>
    <t>4.1</t>
  </si>
  <si>
    <t>R$</t>
  </si>
  <si>
    <t>INSS</t>
  </si>
  <si>
    <t>SESI/SESC</t>
  </si>
  <si>
    <t>SENAI/SENAC</t>
  </si>
  <si>
    <t>INCRA</t>
  </si>
  <si>
    <t>Salário Educação</t>
  </si>
  <si>
    <t>FGTS</t>
  </si>
  <si>
    <t>SEBRAE</t>
  </si>
  <si>
    <t>TOTAL</t>
  </si>
  <si>
    <t>4.2</t>
  </si>
  <si>
    <t>13º Salário</t>
  </si>
  <si>
    <t>Aviso Prévio Indenizado</t>
  </si>
  <si>
    <t>Custos indiretos, tributos e lucro</t>
  </si>
  <si>
    <t>Custos indiretos</t>
  </si>
  <si>
    <t>Tributos</t>
  </si>
  <si>
    <t>Lucro</t>
  </si>
  <si>
    <t>Mão- de-obra vinculada à execução contratual (valor por empregado)</t>
  </si>
  <si>
    <t>Módulo 1 – Composição da Remuneração</t>
  </si>
  <si>
    <t>Subtotal (A + B + C + D)</t>
  </si>
  <si>
    <t>Valor total por empregado</t>
  </si>
  <si>
    <t xml:space="preserve">Incidência do FGTS sobre o aviso prévio indenizado. </t>
  </si>
  <si>
    <t>Posto</t>
  </si>
  <si>
    <t>IDENTIFICAÇÃO DOS SERVIÇOS</t>
  </si>
  <si>
    <t>Quantidade total a contratar (em função da unidade de medida)</t>
  </si>
  <si>
    <t>Regime tributário</t>
  </si>
  <si>
    <t>Quadro Resumo do Custo por empregado</t>
  </si>
  <si>
    <t>Adicional de hora noturna reduzida</t>
  </si>
  <si>
    <t>MÓDULO 2: ENCARGOS E BENEFÍCIOS ANUAIS, MENSAIS E DIÁRIOS</t>
  </si>
  <si>
    <t>SUBMÓDULO 2.1 - 13º Salário, Férias e Adicional de Férias</t>
  </si>
  <si>
    <t>Adicional de Férias e Férias</t>
  </si>
  <si>
    <t>Total do Submódulo 2.1</t>
  </si>
  <si>
    <t>SUBMÓDULO 2.2 - GPS. FGTS E OUTRAS CONTRIBUIÇÕES</t>
  </si>
  <si>
    <t>SUBMÓDULO 2.3 - BENEFÍCIOS MENSAIS E DIÁRIOS</t>
  </si>
  <si>
    <t>Auxílio Refeição / alimentação</t>
  </si>
  <si>
    <t>Seguro de vida</t>
  </si>
  <si>
    <t>Gratificação Natalina</t>
  </si>
  <si>
    <t>QUADRO - RESUMO DO MÓDULO 2 - ENCARGOS, BENEFÍCIOS ANUAIS, MENSAIS E DIÁRIOS</t>
  </si>
  <si>
    <t>MÓDULO 2 - ENCARGOS, BENEFÍCIOS ANUAIS, MENSAIS E DIÁRIOS</t>
  </si>
  <si>
    <t>2.1</t>
  </si>
  <si>
    <t>2.2</t>
  </si>
  <si>
    <t>2.3</t>
  </si>
  <si>
    <t>13º Salário, Férias e Adicional de Férias</t>
  </si>
  <si>
    <t>GPS. FGTS E OUTRAS CONTRIBUIÇÕES</t>
  </si>
  <si>
    <t xml:space="preserve"> BENEFÍCIOS MENSAIS E DIÁRIOS</t>
  </si>
  <si>
    <t>MÓDULO 3: PROVISÃO PRA RESCISÃO</t>
  </si>
  <si>
    <t>Multa do FGTS e Constribuição Social do aviso prévio indenizado</t>
  </si>
  <si>
    <t>Incidência do GPS. FGTS E OUTRAS CONTRIBUIÇÕES sobre aviso prévio trabalhado</t>
  </si>
  <si>
    <t>Multa do FGTS e Constribuição Social sobre o prévio trabalhado</t>
  </si>
  <si>
    <t>MÓDULO 4: CUSTO DE REPOSIÇÃO DE PROFISSIONAL AUSENTE</t>
  </si>
  <si>
    <t>Subustituto nas Ausências Legais</t>
  </si>
  <si>
    <t>Subustituto na Cobertura de Férias</t>
  </si>
  <si>
    <t>Substituto na Cobertura de Ausencias Legais</t>
  </si>
  <si>
    <t>Substituto na Cobertura de Licença paternidade</t>
  </si>
  <si>
    <t>Substituto na Cobertura de Ausência por acidente de trabalho</t>
  </si>
  <si>
    <t>Substituto na Cobertura de Outras Ausencias (especificar)</t>
  </si>
  <si>
    <t>Total Submódulo 4.1</t>
  </si>
  <si>
    <t xml:space="preserve">Subustituto na Intrajornada </t>
  </si>
  <si>
    <t>Intervalo para repouso ou Alimentação</t>
  </si>
  <si>
    <t>QUADRO - RESUMO DO MÓDULO 4 - CUSTO DE REPOSIÇÃO DE PROFISSIONAL AUSENTE</t>
  </si>
  <si>
    <t>MÓDULO 4 - CUSTO DE REPOSIÇÃO DE PROFISSIONAL AUSENTE</t>
  </si>
  <si>
    <t>MÓDULO 5: INSUMOS DIVERSOS</t>
  </si>
  <si>
    <t>MÓDULO 6: CUSTOS INDIRETOS, TRIBUTOS E LUCRO</t>
  </si>
  <si>
    <t xml:space="preserve">C.1 Tributos Federais PIS </t>
  </si>
  <si>
    <t>C.2 Tributos Federais COFINS</t>
  </si>
  <si>
    <t>C.3 Tributos Municipais (ISS)</t>
  </si>
  <si>
    <t>Módulo 3 – Provisão para Rescição</t>
  </si>
  <si>
    <t>Módulo 4 – Custo de Reposição do Profissional Ausente</t>
  </si>
  <si>
    <t>Módulo 5 – Insumos Diversos (uniformes, materiais, equipamentos e outros)</t>
  </si>
  <si>
    <t>Módulo 2 – Encargos e Benefícios Mensais e Diários</t>
  </si>
  <si>
    <t>Módulo 6 – Custos Indiretos, Tributos e lucro</t>
  </si>
  <si>
    <t>N.º de homens</t>
  </si>
  <si>
    <t>Total Mensal</t>
  </si>
  <si>
    <t>RESUMO TOTAL</t>
  </si>
  <si>
    <t xml:space="preserve">VALOR TOTAL MENSAL </t>
  </si>
  <si>
    <t>Valor Total Mensal</t>
  </si>
  <si>
    <t xml:space="preserve">Uniformes </t>
  </si>
  <si>
    <t>Uniformes</t>
  </si>
  <si>
    <t xml:space="preserve">Adicional noturno </t>
  </si>
  <si>
    <t>Contribuição Social Colaborativa</t>
  </si>
  <si>
    <t xml:space="preserve">Salário Normativo da Categoria Profissional </t>
  </si>
  <si>
    <t>Município/UF</t>
  </si>
  <si>
    <t xml:space="preserve">Preço mensal </t>
  </si>
  <si>
    <t xml:space="preserve">VALOR TOTAL DO POSTO 12 X 36 = 1 eletricista </t>
  </si>
  <si>
    <t>FUNCIONÁRIOS</t>
  </si>
  <si>
    <t>postos</t>
  </si>
  <si>
    <t xml:space="preserve">VALOR TOTAL DO POSTO 12 X 36 = 2 eletricistas </t>
  </si>
  <si>
    <t>Materiais</t>
  </si>
  <si>
    <t xml:space="preserve">Equipamentos </t>
  </si>
  <si>
    <t>Equipamentos</t>
  </si>
  <si>
    <t>2022/2023</t>
  </si>
  <si>
    <t>RECEPCIONISTA</t>
  </si>
  <si>
    <t>Beneficio Social Familiar</t>
  </si>
  <si>
    <t>LOCALIDADE</t>
  </si>
  <si>
    <t>NOVA IGUAÇU</t>
  </si>
  <si>
    <t>PETRÓPOLIS</t>
  </si>
  <si>
    <t>DUQUE DE CAXIAS</t>
  </si>
  <si>
    <t>CABO FRIO</t>
  </si>
  <si>
    <t>RECEPCIONISTA RIO DE JANEIRO</t>
  </si>
  <si>
    <t>RECEPCIONISTA DUQUE DE CAXIAS</t>
  </si>
  <si>
    <t>RECEPCIONISTA NOVA IGUAÇU</t>
  </si>
  <si>
    <t>RECEPCIONISTA PETRÓPOLIS</t>
  </si>
  <si>
    <t>RECEPCIONISTA CABO FRIO</t>
  </si>
  <si>
    <t>Valor Total do Contrato (24 meses)</t>
  </si>
  <si>
    <t xml:space="preserve">VALOR DOS POSTOS </t>
  </si>
  <si>
    <t>VALOR TOTAL 24 MESES</t>
  </si>
  <si>
    <t>Substituto na Cobertura de Ausência por Afasdtamento Maternidade</t>
  </si>
  <si>
    <t>Seguro Acidente de Trabalho - RAT</t>
  </si>
  <si>
    <t>RECEPCIONISTAS</t>
  </si>
  <si>
    <t>DUQUE DE CAXIAIS</t>
  </si>
  <si>
    <t>ANEXO XII - PLANILHA DE CUSTOS E FORMAÇÃO DE PREÇOS</t>
  </si>
  <si>
    <r>
      <t xml:space="preserve">VALOR TOTAL - </t>
    </r>
    <r>
      <rPr>
        <b/>
        <sz val="9"/>
        <color rgb="FFFF0000"/>
        <rFont val="Arial"/>
        <family val="2"/>
      </rPr>
      <t>1 POSTO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</si>
</sst>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0.0%"/>
    <numFmt numFmtId="168" formatCode="_([$€-2]* #,##0.00_);_([$€-2]* \(#,##0.00\);_([$€-2]* &quot;-&quot;??_)"/>
    <numFmt numFmtId="169" formatCode="0.000%"/>
    <numFmt numFmtId="170" formatCode="_(* #,##0.00_);_(* \(#,##0.00\);_(* \-??_);_(@_)"/>
    <numFmt numFmtId="171" formatCode="_(&quot;R$ &quot;* #,##0.00_);_(&quot;R$ &quot;* \(#,##0.00\);_(&quot;R$ &quot;* \-??_);_(@_)"/>
    <numFmt numFmtId="172" formatCode="#,##0.00_ ;\-#,##0.00\ "/>
  </numFmts>
  <fonts count="3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u/>
      <sz val="9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Arial Narrow"/>
      <family val="2"/>
    </font>
    <font>
      <b/>
      <u/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16"/>
      <color rgb="FFFF0000"/>
      <name val="Arial"/>
      <family val="2"/>
    </font>
    <font>
      <b/>
      <sz val="16"/>
      <color theme="0"/>
      <name val="Arial"/>
      <family val="2"/>
    </font>
    <font>
      <sz val="16"/>
      <color theme="0"/>
      <name val="Arial"/>
      <family val="2"/>
    </font>
    <font>
      <b/>
      <u/>
      <sz val="28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8">
    <xf numFmtId="0" fontId="0" fillId="0" borderId="0"/>
    <xf numFmtId="168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165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3" fillId="0" borderId="0" applyFill="0" applyBorder="0" applyAlignment="0" applyProtection="0"/>
    <xf numFmtId="165" fontId="7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5" fontId="9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3" fillId="0" borderId="0" applyFill="0" applyBorder="0" applyAlignment="0" applyProtection="0"/>
    <xf numFmtId="0" fontId="3" fillId="0" borderId="0"/>
    <xf numFmtId="0" fontId="3" fillId="0" borderId="0"/>
    <xf numFmtId="0" fontId="21" fillId="0" borderId="0"/>
    <xf numFmtId="0" fontId="3" fillId="0" borderId="0"/>
    <xf numFmtId="0" fontId="10" fillId="0" borderId="0"/>
    <xf numFmtId="0" fontId="23" fillId="0" borderId="0"/>
    <xf numFmtId="0" fontId="3" fillId="0" borderId="0"/>
    <xf numFmtId="0" fontId="19" fillId="0" borderId="0"/>
    <xf numFmtId="9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ill="0" applyBorder="0" applyAlignment="0" applyProtection="0"/>
    <xf numFmtId="0" fontId="3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10" fillId="0" borderId="0" applyFont="0" applyFill="0" applyBorder="0" applyAlignment="0" applyProtection="0"/>
    <xf numFmtId="170" fontId="3" fillId="0" borderId="0" applyFill="0" applyBorder="0" applyAlignment="0" applyProtection="0"/>
    <xf numFmtId="166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" applyNumberFormat="0" applyFill="0" applyAlignment="0" applyProtection="0"/>
    <xf numFmtId="43" fontId="2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85">
    <xf numFmtId="0" fontId="0" fillId="0" borderId="0" xfId="0"/>
    <xf numFmtId="0" fontId="14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 vertical="top"/>
    </xf>
    <xf numFmtId="0" fontId="14" fillId="2" borderId="0" xfId="0" applyFont="1" applyFill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top"/>
    </xf>
    <xf numFmtId="0" fontId="15" fillId="3" borderId="2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165" fontId="14" fillId="2" borderId="3" xfId="15" applyFont="1" applyFill="1" applyBorder="1" applyAlignment="1">
      <alignment horizontal="left" vertical="center" wrapText="1"/>
    </xf>
    <xf numFmtId="10" fontId="15" fillId="3" borderId="2" xfId="36" applyNumberFormat="1" applyFont="1" applyFill="1" applyBorder="1" applyAlignment="1">
      <alignment horizontal="center" vertical="center" wrapText="1"/>
    </xf>
    <xf numFmtId="10" fontId="14" fillId="2" borderId="2" xfId="36" applyNumberFormat="1" applyFont="1" applyFill="1" applyBorder="1" applyAlignment="1">
      <alignment horizontal="center" vertical="center" wrapText="1"/>
    </xf>
    <xf numFmtId="165" fontId="14" fillId="2" borderId="2" xfId="15" applyFont="1" applyFill="1" applyBorder="1" applyAlignment="1">
      <alignment horizontal="left" vertical="center" wrapText="1"/>
    </xf>
    <xf numFmtId="165" fontId="15" fillId="2" borderId="2" xfId="15" applyFont="1" applyFill="1" applyBorder="1" applyAlignment="1">
      <alignment horizontal="left" vertical="center" wrapText="1"/>
    </xf>
    <xf numFmtId="166" fontId="14" fillId="2" borderId="0" xfId="0" applyNumberFormat="1" applyFont="1" applyFill="1" applyAlignment="1">
      <alignment horizontal="center" vertical="top"/>
    </xf>
    <xf numFmtId="0" fontId="14" fillId="2" borderId="2" xfId="0" applyFont="1" applyFill="1" applyBorder="1" applyAlignment="1">
      <alignment horizontal="center" vertical="center"/>
    </xf>
    <xf numFmtId="10" fontId="15" fillId="2" borderId="2" xfId="36" applyNumberFormat="1" applyFont="1" applyFill="1" applyBorder="1" applyAlignment="1">
      <alignment horizontal="center" vertical="center" wrapText="1"/>
    </xf>
    <xf numFmtId="0" fontId="15" fillId="3" borderId="2" xfId="27" applyFont="1" applyFill="1" applyBorder="1" applyAlignment="1">
      <alignment horizontal="center" vertical="center"/>
    </xf>
    <xf numFmtId="10" fontId="15" fillId="2" borderId="2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top"/>
    </xf>
    <xf numFmtId="10" fontId="14" fillId="2" borderId="2" xfId="0" applyNumberFormat="1" applyFont="1" applyFill="1" applyBorder="1" applyAlignment="1">
      <alignment horizontal="center" vertical="center" wrapText="1"/>
    </xf>
    <xf numFmtId="165" fontId="14" fillId="2" borderId="0" xfId="0" applyNumberFormat="1" applyFont="1" applyFill="1" applyAlignment="1">
      <alignment horizontal="center" vertical="top"/>
    </xf>
    <xf numFmtId="49" fontId="15" fillId="3" borderId="0" xfId="0" applyNumberFormat="1" applyFont="1" applyFill="1" applyAlignment="1">
      <alignment horizontal="center" vertical="center" wrapText="1"/>
    </xf>
    <xf numFmtId="10" fontId="15" fillId="3" borderId="0" xfId="36" applyNumberFormat="1" applyFont="1" applyFill="1" applyBorder="1" applyAlignment="1">
      <alignment horizontal="center" vertical="center" wrapText="1"/>
    </xf>
    <xf numFmtId="166" fontId="15" fillId="2" borderId="0" xfId="51" applyFont="1" applyFill="1" applyBorder="1" applyAlignment="1">
      <alignment horizontal="center"/>
    </xf>
    <xf numFmtId="0" fontId="16" fillId="2" borderId="0" xfId="0" applyFont="1" applyFill="1" applyAlignment="1">
      <alignment horizontal="center" vertical="top"/>
    </xf>
    <xf numFmtId="0" fontId="16" fillId="2" borderId="0" xfId="0" applyFont="1" applyFill="1" applyAlignment="1">
      <alignment horizontal="center" vertical="center" wrapText="1"/>
    </xf>
    <xf numFmtId="10" fontId="14" fillId="5" borderId="2" xfId="36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top"/>
    </xf>
    <xf numFmtId="0" fontId="15" fillId="2" borderId="5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6" xfId="0" applyFont="1" applyBorder="1" applyAlignment="1">
      <alignment vertical="center" wrapText="1"/>
    </xf>
    <xf numFmtId="165" fontId="14" fillId="0" borderId="2" xfId="15" applyFont="1" applyFill="1" applyBorder="1" applyAlignment="1">
      <alignment horizontal="left" vertical="center" wrapText="1"/>
    </xf>
    <xf numFmtId="165" fontId="15" fillId="6" borderId="2" xfId="15" applyFont="1" applyFill="1" applyBorder="1" applyAlignment="1">
      <alignment horizontal="left" vertical="center" wrapText="1"/>
    </xf>
    <xf numFmtId="165" fontId="14" fillId="0" borderId="3" xfId="15" applyFont="1" applyFill="1" applyBorder="1" applyAlignment="1">
      <alignment horizontal="left" vertical="center" wrapText="1"/>
    </xf>
    <xf numFmtId="165" fontId="15" fillId="6" borderId="3" xfId="15" applyFont="1" applyFill="1" applyBorder="1" applyAlignment="1">
      <alignment horizontal="left" vertical="center" wrapText="1"/>
    </xf>
    <xf numFmtId="10" fontId="15" fillId="6" borderId="2" xfId="36" applyNumberFormat="1" applyFont="1" applyFill="1" applyBorder="1" applyAlignment="1">
      <alignment horizontal="center" vertical="center" wrapText="1"/>
    </xf>
    <xf numFmtId="10" fontId="15" fillId="6" borderId="2" xfId="0" applyNumberFormat="1" applyFont="1" applyFill="1" applyBorder="1" applyAlignment="1">
      <alignment horizontal="center" vertical="center" wrapText="1"/>
    </xf>
    <xf numFmtId="165" fontId="15" fillId="7" borderId="2" xfId="15" applyFont="1" applyFill="1" applyBorder="1" applyAlignment="1">
      <alignment horizontal="left" vertical="center" wrapText="1"/>
    </xf>
    <xf numFmtId="49" fontId="15" fillId="0" borderId="0" xfId="0" applyNumberFormat="1" applyFont="1" applyAlignment="1">
      <alignment horizontal="center" vertical="center" wrapText="1"/>
    </xf>
    <xf numFmtId="10" fontId="15" fillId="0" borderId="0" xfId="36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 wrapText="1"/>
    </xf>
    <xf numFmtId="43" fontId="14" fillId="2" borderId="0" xfId="0" applyNumberFormat="1" applyFont="1" applyFill="1" applyAlignment="1">
      <alignment horizontal="center" vertical="center" wrapText="1"/>
    </xf>
    <xf numFmtId="43" fontId="14" fillId="0" borderId="0" xfId="0" applyNumberFormat="1" applyFont="1" applyAlignment="1">
      <alignment horizontal="left" vertical="center" wrapText="1"/>
    </xf>
    <xf numFmtId="10" fontId="14" fillId="2" borderId="0" xfId="0" applyNumberFormat="1" applyFont="1" applyFill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6" borderId="0" xfId="0" applyFont="1" applyFill="1" applyAlignment="1">
      <alignment horizontal="center" vertical="center" wrapText="1"/>
    </xf>
    <xf numFmtId="165" fontId="15" fillId="6" borderId="0" xfId="15" applyFont="1" applyFill="1" applyBorder="1" applyAlignment="1">
      <alignment horizontal="left" vertical="center" wrapText="1"/>
    </xf>
    <xf numFmtId="165" fontId="14" fillId="2" borderId="0" xfId="15" applyFont="1" applyFill="1" applyBorder="1" applyAlignment="1">
      <alignment horizontal="left" vertical="center" wrapText="1"/>
    </xf>
    <xf numFmtId="169" fontId="14" fillId="2" borderId="2" xfId="36" applyNumberFormat="1" applyFont="1" applyFill="1" applyBorder="1" applyAlignment="1">
      <alignment horizontal="center" vertical="center" wrapText="1"/>
    </xf>
    <xf numFmtId="165" fontId="14" fillId="2" borderId="0" xfId="0" applyNumberFormat="1" applyFont="1" applyFill="1" applyAlignment="1">
      <alignment horizontal="center" vertical="center" wrapText="1"/>
    </xf>
    <xf numFmtId="0" fontId="3" fillId="0" borderId="0" xfId="27"/>
    <xf numFmtId="171" fontId="3" fillId="0" borderId="0" xfId="26" applyFill="1" applyBorder="1" applyAlignment="1" applyProtection="1">
      <alignment horizontal="center" vertical="center"/>
    </xf>
    <xf numFmtId="172" fontId="3" fillId="0" borderId="0" xfId="27" applyNumberFormat="1" applyAlignment="1">
      <alignment vertical="center"/>
    </xf>
    <xf numFmtId="172" fontId="0" fillId="0" borderId="0" xfId="0" applyNumberFormat="1"/>
    <xf numFmtId="165" fontId="14" fillId="5" borderId="3" xfId="15" applyFont="1" applyFill="1" applyBorder="1" applyAlignment="1">
      <alignment horizontal="left" vertical="center" wrapText="1"/>
    </xf>
    <xf numFmtId="0" fontId="14" fillId="2" borderId="10" xfId="0" applyFont="1" applyFill="1" applyBorder="1" applyAlignment="1">
      <alignment horizontal="center" vertical="center"/>
    </xf>
    <xf numFmtId="10" fontId="14" fillId="2" borderId="10" xfId="36" applyNumberFormat="1" applyFont="1" applyFill="1" applyBorder="1" applyAlignment="1">
      <alignment horizontal="center" vertical="center" wrapText="1"/>
    </xf>
    <xf numFmtId="165" fontId="14" fillId="2" borderId="10" xfId="15" applyFont="1" applyFill="1" applyBorder="1" applyAlignment="1">
      <alignment horizontal="left" vertical="center" wrapText="1"/>
    </xf>
    <xf numFmtId="0" fontId="15" fillId="6" borderId="11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10" fontId="15" fillId="6" borderId="12" xfId="36" applyNumberFormat="1" applyFont="1" applyFill="1" applyBorder="1" applyAlignment="1">
      <alignment horizontal="center" vertical="center" wrapText="1"/>
    </xf>
    <xf numFmtId="165" fontId="15" fillId="6" borderId="13" xfId="15" applyFont="1" applyFill="1" applyBorder="1" applyAlignment="1">
      <alignment horizontal="left" vertical="center" wrapText="1"/>
    </xf>
    <xf numFmtId="43" fontId="14" fillId="2" borderId="2" xfId="15" applyNumberFormat="1" applyFont="1" applyFill="1" applyBorder="1" applyAlignment="1">
      <alignment horizontal="left" vertical="center" wrapText="1"/>
    </xf>
    <xf numFmtId="169" fontId="14" fillId="5" borderId="2" xfId="36" applyNumberFormat="1" applyFont="1" applyFill="1" applyBorder="1" applyAlignment="1">
      <alignment horizontal="center" vertical="center" wrapText="1"/>
    </xf>
    <xf numFmtId="169" fontId="15" fillId="2" borderId="2" xfId="36" applyNumberFormat="1" applyFont="1" applyFill="1" applyBorder="1" applyAlignment="1">
      <alignment horizontal="center" vertical="center" wrapText="1"/>
    </xf>
    <xf numFmtId="165" fontId="15" fillId="2" borderId="0" xfId="15" applyFont="1" applyFill="1" applyBorder="1" applyAlignment="1">
      <alignment horizontal="left" vertical="center" wrapText="1"/>
    </xf>
    <xf numFmtId="43" fontId="25" fillId="2" borderId="2" xfId="15" applyNumberFormat="1" applyFont="1" applyFill="1" applyBorder="1" applyAlignment="1">
      <alignment horizontal="left" vertical="center" wrapText="1"/>
    </xf>
    <xf numFmtId="165" fontId="25" fillId="2" borderId="2" xfId="15" applyFont="1" applyFill="1" applyBorder="1" applyAlignment="1">
      <alignment horizontal="left" vertical="center" wrapText="1"/>
    </xf>
    <xf numFmtId="10" fontId="25" fillId="2" borderId="2" xfId="36" applyNumberFormat="1" applyFont="1" applyFill="1" applyBorder="1" applyAlignment="1">
      <alignment horizontal="center" vertical="center" wrapText="1"/>
    </xf>
    <xf numFmtId="10" fontId="25" fillId="0" borderId="2" xfId="36" applyNumberFormat="1" applyFont="1" applyFill="1" applyBorder="1" applyAlignment="1">
      <alignment horizontal="center" vertical="center" wrapText="1"/>
    </xf>
    <xf numFmtId="165" fontId="20" fillId="6" borderId="2" xfId="15" applyFont="1" applyFill="1" applyBorder="1" applyAlignment="1">
      <alignment horizontal="left" vertical="center" wrapText="1"/>
    </xf>
    <xf numFmtId="165" fontId="20" fillId="7" borderId="2" xfId="15" applyFont="1" applyFill="1" applyBorder="1" applyAlignment="1">
      <alignment horizontal="left" vertical="center" wrapText="1"/>
    </xf>
    <xf numFmtId="165" fontId="26" fillId="7" borderId="2" xfId="15" applyFont="1" applyFill="1" applyBorder="1" applyAlignment="1">
      <alignment horizontal="left" vertical="center" wrapText="1"/>
    </xf>
    <xf numFmtId="0" fontId="14" fillId="5" borderId="7" xfId="0" applyFont="1" applyFill="1" applyBorder="1" applyAlignment="1">
      <alignment horizontal="left" vertical="center" wrapText="1"/>
    </xf>
    <xf numFmtId="0" fontId="14" fillId="5" borderId="8" xfId="0" applyFont="1" applyFill="1" applyBorder="1" applyAlignment="1">
      <alignment horizontal="left" vertical="center" wrapText="1"/>
    </xf>
    <xf numFmtId="0" fontId="14" fillId="5" borderId="3" xfId="0" applyFont="1" applyFill="1" applyBorder="1" applyAlignment="1">
      <alignment horizontal="left" vertical="center" wrapText="1"/>
    </xf>
    <xf numFmtId="0" fontId="27" fillId="0" borderId="0" xfId="0" applyFont="1"/>
    <xf numFmtId="0" fontId="28" fillId="0" borderId="0" xfId="27" applyFont="1" applyAlignment="1">
      <alignment horizontal="left" vertical="justify"/>
    </xf>
    <xf numFmtId="0" fontId="27" fillId="0" borderId="0" xfId="27" applyFont="1"/>
    <xf numFmtId="0" fontId="27" fillId="0" borderId="9" xfId="27" applyFont="1" applyBorder="1" applyAlignment="1">
      <alignment horizontal="center" vertical="center"/>
    </xf>
    <xf numFmtId="171" fontId="27" fillId="0" borderId="0" xfId="26" applyFont="1" applyFill="1" applyBorder="1" applyAlignment="1" applyProtection="1">
      <alignment horizontal="center" vertical="center"/>
    </xf>
    <xf numFmtId="44" fontId="27" fillId="0" borderId="9" xfId="26" applyNumberFormat="1" applyFont="1" applyFill="1" applyBorder="1" applyAlignment="1" applyProtection="1">
      <alignment horizontal="center" vertical="center"/>
    </xf>
    <xf numFmtId="44" fontId="29" fillId="10" borderId="9" xfId="26" applyNumberFormat="1" applyFont="1" applyFill="1" applyBorder="1" applyAlignment="1" applyProtection="1">
      <alignment horizontal="center" vertical="center"/>
    </xf>
    <xf numFmtId="44" fontId="31" fillId="11" borderId="9" xfId="26" applyNumberFormat="1" applyFont="1" applyFill="1" applyBorder="1" applyAlignment="1" applyProtection="1">
      <alignment horizontal="center" vertical="center"/>
    </xf>
    <xf numFmtId="0" fontId="31" fillId="11" borderId="9" xfId="27" applyFont="1" applyFill="1" applyBorder="1" applyAlignment="1">
      <alignment horizontal="center" vertical="center"/>
    </xf>
    <xf numFmtId="44" fontId="27" fillId="0" borderId="20" xfId="26" applyNumberFormat="1" applyFont="1" applyFill="1" applyBorder="1" applyAlignment="1" applyProtection="1">
      <alignment horizontal="center" vertical="center"/>
    </xf>
    <xf numFmtId="0" fontId="28" fillId="4" borderId="21" xfId="27" applyFont="1" applyFill="1" applyBorder="1" applyAlignment="1">
      <alignment horizontal="center" vertical="center"/>
    </xf>
    <xf numFmtId="171" fontId="28" fillId="4" borderId="21" xfId="26" applyFont="1" applyFill="1" applyBorder="1" applyAlignment="1" applyProtection="1">
      <alignment horizontal="center" wrapText="1"/>
    </xf>
    <xf numFmtId="171" fontId="28" fillId="4" borderId="21" xfId="26" applyFont="1" applyFill="1" applyBorder="1" applyAlignment="1" applyProtection="1">
      <alignment horizontal="center" vertical="center" wrapText="1"/>
    </xf>
    <xf numFmtId="171" fontId="28" fillId="4" borderId="21" xfId="26" applyFont="1" applyFill="1" applyBorder="1" applyAlignment="1" applyProtection="1">
      <alignment horizontal="center" vertical="center"/>
    </xf>
    <xf numFmtId="0" fontId="30" fillId="11" borderId="22" xfId="27" applyFont="1" applyFill="1" applyBorder="1" applyAlignment="1">
      <alignment horizontal="center" vertical="center" wrapText="1"/>
    </xf>
    <xf numFmtId="44" fontId="31" fillId="11" borderId="23" xfId="26" applyNumberFormat="1" applyFont="1" applyFill="1" applyBorder="1" applyAlignment="1" applyProtection="1">
      <alignment horizontal="center" vertical="center"/>
    </xf>
    <xf numFmtId="0" fontId="31" fillId="11" borderId="23" xfId="27" applyFont="1" applyFill="1" applyBorder="1" applyAlignment="1">
      <alignment horizontal="center" vertical="center"/>
    </xf>
    <xf numFmtId="44" fontId="31" fillId="11" borderId="24" xfId="26" applyNumberFormat="1" applyFont="1" applyFill="1" applyBorder="1" applyAlignment="1" applyProtection="1">
      <alignment horizontal="center" vertical="center"/>
    </xf>
    <xf numFmtId="0" fontId="28" fillId="0" borderId="25" xfId="27" applyFont="1" applyBorder="1" applyAlignment="1">
      <alignment horizontal="center" vertical="center" wrapText="1"/>
    </xf>
    <xf numFmtId="44" fontId="27" fillId="0" borderId="26" xfId="26" applyNumberFormat="1" applyFont="1" applyFill="1" applyBorder="1" applyAlignment="1" applyProtection="1">
      <alignment horizontal="center" vertical="center"/>
    </xf>
    <xf numFmtId="0" fontId="30" fillId="11" borderId="25" xfId="27" applyFont="1" applyFill="1" applyBorder="1" applyAlignment="1">
      <alignment horizontal="center" vertical="center" wrapText="1"/>
    </xf>
    <xf numFmtId="44" fontId="31" fillId="11" borderId="26" xfId="26" applyNumberFormat="1" applyFont="1" applyFill="1" applyBorder="1" applyAlignment="1" applyProtection="1">
      <alignment horizontal="center" vertical="center"/>
    </xf>
    <xf numFmtId="44" fontId="29" fillId="9" borderId="26" xfId="26" applyNumberFormat="1" applyFont="1" applyFill="1" applyBorder="1" applyAlignment="1" applyProtection="1">
      <alignment horizontal="center" vertical="center"/>
    </xf>
    <xf numFmtId="0" fontId="27" fillId="0" borderId="4" xfId="0" applyFont="1" applyBorder="1"/>
    <xf numFmtId="0" fontId="27" fillId="0" borderId="27" xfId="0" applyFont="1" applyBorder="1"/>
    <xf numFmtId="0" fontId="28" fillId="4" borderId="29" xfId="27" applyFont="1" applyFill="1" applyBorder="1" applyAlignment="1">
      <alignment horizontal="center" vertical="center"/>
    </xf>
    <xf numFmtId="44" fontId="29" fillId="10" borderId="26" xfId="26" applyNumberFormat="1" applyFont="1" applyFill="1" applyBorder="1" applyAlignment="1" applyProtection="1">
      <alignment horizontal="center" vertical="center"/>
    </xf>
    <xf numFmtId="0" fontId="15" fillId="2" borderId="7" xfId="0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8" fillId="2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5" fillId="2" borderId="14" xfId="0" applyFont="1" applyFill="1" applyBorder="1" applyAlignment="1">
      <alignment horizontal="left" vertical="center" wrapText="1"/>
    </xf>
    <xf numFmtId="0" fontId="15" fillId="2" borderId="15" xfId="0" applyFont="1" applyFill="1" applyBorder="1" applyAlignment="1">
      <alignment horizontal="left" vertical="center" wrapText="1"/>
    </xf>
    <xf numFmtId="0" fontId="15" fillId="2" borderId="16" xfId="0" applyFont="1" applyFill="1" applyBorder="1" applyAlignment="1">
      <alignment horizontal="left" vertical="center" wrapText="1"/>
    </xf>
    <xf numFmtId="0" fontId="15" fillId="2" borderId="17" xfId="0" applyFont="1" applyFill="1" applyBorder="1" applyAlignment="1">
      <alignment horizontal="left" vertical="center" wrapText="1"/>
    </xf>
    <xf numFmtId="0" fontId="15" fillId="2" borderId="11" xfId="0" applyFont="1" applyFill="1" applyBorder="1" applyAlignment="1">
      <alignment horizontal="left" vertical="center" wrapText="1"/>
    </xf>
    <xf numFmtId="14" fontId="15" fillId="2" borderId="17" xfId="0" applyNumberFormat="1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5" fillId="8" borderId="8" xfId="0" applyFont="1" applyFill="1" applyBorder="1" applyAlignment="1">
      <alignment horizontal="center" vertical="center" wrapText="1"/>
    </xf>
    <xf numFmtId="0" fontId="15" fillId="6" borderId="7" xfId="0" applyFont="1" applyFill="1" applyBorder="1" applyAlignment="1">
      <alignment horizontal="center" vertical="center" wrapText="1"/>
    </xf>
    <xf numFmtId="0" fontId="15" fillId="6" borderId="8" xfId="0" applyFont="1" applyFill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165" fontId="15" fillId="0" borderId="7" xfId="5" applyFont="1" applyFill="1" applyBorder="1" applyAlignment="1">
      <alignment horizontal="center" vertical="center" wrapText="1"/>
    </xf>
    <xf numFmtId="165" fontId="15" fillId="0" borderId="3" xfId="5" applyFont="1" applyFill="1" applyBorder="1" applyAlignment="1">
      <alignment horizontal="center" vertical="center" wrapText="1"/>
    </xf>
    <xf numFmtId="14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 wrapText="1"/>
    </xf>
    <xf numFmtId="0" fontId="15" fillId="3" borderId="2" xfId="27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top" wrapText="1"/>
    </xf>
    <xf numFmtId="0" fontId="14" fillId="5" borderId="7" xfId="0" applyFont="1" applyFill="1" applyBorder="1" applyAlignment="1">
      <alignment horizontal="left" vertical="center" wrapText="1"/>
    </xf>
    <xf numFmtId="0" fontId="14" fillId="5" borderId="8" xfId="0" applyFont="1" applyFill="1" applyBorder="1" applyAlignment="1">
      <alignment horizontal="left" vertical="center" wrapText="1"/>
    </xf>
    <xf numFmtId="0" fontId="14" fillId="5" borderId="3" xfId="0" applyFont="1" applyFill="1" applyBorder="1" applyAlignment="1">
      <alignment horizontal="left" vertical="center" wrapText="1"/>
    </xf>
    <xf numFmtId="0" fontId="15" fillId="3" borderId="7" xfId="0" applyFont="1" applyFill="1" applyBorder="1" applyAlignment="1">
      <alignment horizontal="left" vertical="center" wrapText="1"/>
    </xf>
    <xf numFmtId="0" fontId="15" fillId="3" borderId="8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5" fillId="7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>
      <alignment horizontal="left" vertical="center"/>
    </xf>
    <xf numFmtId="0" fontId="15" fillId="6" borderId="18" xfId="0" applyFont="1" applyFill="1" applyBorder="1" applyAlignment="1">
      <alignment horizontal="center" vertical="center" wrapText="1"/>
    </xf>
    <xf numFmtId="0" fontId="15" fillId="6" borderId="12" xfId="0" applyFont="1" applyFill="1" applyBorder="1" applyAlignment="1">
      <alignment horizontal="center" vertical="center" wrapText="1"/>
    </xf>
    <xf numFmtId="0" fontId="15" fillId="6" borderId="17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15" fillId="6" borderId="11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28" fillId="0" borderId="31" xfId="27" applyFont="1" applyBorder="1" applyAlignment="1">
      <alignment horizontal="center" vertical="center" wrapText="1"/>
    </xf>
    <xf numFmtId="0" fontId="28" fillId="0" borderId="32" xfId="27" applyFont="1" applyBorder="1" applyAlignment="1">
      <alignment horizontal="center" vertical="center" wrapText="1"/>
    </xf>
    <xf numFmtId="0" fontId="28" fillId="0" borderId="33" xfId="27" applyFont="1" applyBorder="1" applyAlignment="1">
      <alignment horizontal="center" vertical="center" wrapText="1"/>
    </xf>
    <xf numFmtId="0" fontId="32" fillId="11" borderId="0" xfId="27" applyFont="1" applyFill="1" applyAlignment="1">
      <alignment horizontal="center" vertical="center"/>
    </xf>
    <xf numFmtId="0" fontId="28" fillId="4" borderId="25" xfId="27" applyFont="1" applyFill="1" applyBorder="1" applyAlignment="1">
      <alignment horizontal="center" vertical="center" wrapText="1"/>
    </xf>
    <xf numFmtId="0" fontId="28" fillId="4" borderId="9" xfId="27" applyFont="1" applyFill="1" applyBorder="1" applyAlignment="1">
      <alignment horizontal="center" vertical="center" wrapText="1"/>
    </xf>
    <xf numFmtId="0" fontId="28" fillId="0" borderId="30" xfId="27" applyFont="1" applyBorder="1" applyAlignment="1">
      <alignment horizontal="center" vertical="center" wrapText="1"/>
    </xf>
    <xf numFmtId="0" fontId="28" fillId="0" borderId="2" xfId="27" applyFont="1" applyBorder="1" applyAlignment="1">
      <alignment horizontal="center" vertical="center" wrapText="1"/>
    </xf>
    <xf numFmtId="0" fontId="28" fillId="4" borderId="28" xfId="27" applyFont="1" applyFill="1" applyBorder="1" applyAlignment="1">
      <alignment horizontal="center" vertical="center"/>
    </xf>
    <xf numFmtId="0" fontId="28" fillId="4" borderId="8" xfId="27" applyFont="1" applyFill="1" applyBorder="1" applyAlignment="1">
      <alignment horizontal="center" vertical="center"/>
    </xf>
    <xf numFmtId="0" fontId="28" fillId="4" borderId="3" xfId="27" applyFont="1" applyFill="1" applyBorder="1" applyAlignment="1">
      <alignment horizontal="center" vertical="center"/>
    </xf>
  </cellXfs>
  <cellStyles count="68">
    <cellStyle name="Euro" xfId="1" xr:uid="{00000000-0005-0000-0000-000000000000}"/>
    <cellStyle name="Hyperlink 2" xfId="2" xr:uid="{00000000-0005-0000-0000-000001000000}"/>
    <cellStyle name="Hyperlink 2 2" xfId="3" xr:uid="{00000000-0005-0000-0000-000002000000}"/>
    <cellStyle name="Hyperlink 3" xfId="4" xr:uid="{00000000-0005-0000-0000-000003000000}"/>
    <cellStyle name="Moeda" xfId="5" builtinId="4"/>
    <cellStyle name="Moeda 2" xfId="6" xr:uid="{00000000-0005-0000-0000-000005000000}"/>
    <cellStyle name="Moeda 2 2" xfId="7" xr:uid="{00000000-0005-0000-0000-000006000000}"/>
    <cellStyle name="Moeda 2 2 2" xfId="8" xr:uid="{00000000-0005-0000-0000-000007000000}"/>
    <cellStyle name="Moeda 2 3" xfId="9" xr:uid="{00000000-0005-0000-0000-000008000000}"/>
    <cellStyle name="Moeda 2 4" xfId="10" xr:uid="{00000000-0005-0000-0000-000009000000}"/>
    <cellStyle name="Moeda 2 5" xfId="11" xr:uid="{00000000-0005-0000-0000-00000A000000}"/>
    <cellStyle name="Moeda 3" xfId="12" xr:uid="{00000000-0005-0000-0000-00000B000000}"/>
    <cellStyle name="Moeda 3 2" xfId="13" xr:uid="{00000000-0005-0000-0000-00000C000000}"/>
    <cellStyle name="Moeda 3 3" xfId="14" xr:uid="{00000000-0005-0000-0000-00000D000000}"/>
    <cellStyle name="Moeda 4" xfId="15" xr:uid="{00000000-0005-0000-0000-00000E000000}"/>
    <cellStyle name="Moeda 4 2" xfId="16" xr:uid="{00000000-0005-0000-0000-00000F000000}"/>
    <cellStyle name="Moeda 4 3" xfId="17" xr:uid="{00000000-0005-0000-0000-000010000000}"/>
    <cellStyle name="Moeda 4 4" xfId="18" xr:uid="{00000000-0005-0000-0000-000011000000}"/>
    <cellStyle name="Moeda 4 5" xfId="19" xr:uid="{00000000-0005-0000-0000-000012000000}"/>
    <cellStyle name="Moeda 4 6" xfId="20" xr:uid="{00000000-0005-0000-0000-000013000000}"/>
    <cellStyle name="Moeda 4 7" xfId="21" xr:uid="{00000000-0005-0000-0000-000014000000}"/>
    <cellStyle name="Moeda 4_Atacadão_Vigilância - Taguatinga" xfId="22" xr:uid="{00000000-0005-0000-0000-000015000000}"/>
    <cellStyle name="Moeda 5" xfId="23" xr:uid="{00000000-0005-0000-0000-000016000000}"/>
    <cellStyle name="Moeda 6" xfId="24" xr:uid="{00000000-0005-0000-0000-000017000000}"/>
    <cellStyle name="Moeda 7" xfId="25" xr:uid="{00000000-0005-0000-0000-000018000000}"/>
    <cellStyle name="Moeda 8" xfId="26" xr:uid="{00000000-0005-0000-0000-000019000000}"/>
    <cellStyle name="Moeda 9" xfId="67" xr:uid="{A924A982-D825-41CC-96DB-359C3C683D40}"/>
    <cellStyle name="Normal" xfId="0" builtinId="0"/>
    <cellStyle name="Normal 2" xfId="27" xr:uid="{00000000-0005-0000-0000-00001B000000}"/>
    <cellStyle name="Normal 2 2" xfId="28" xr:uid="{00000000-0005-0000-0000-00001C000000}"/>
    <cellStyle name="Normal 3" xfId="29" xr:uid="{00000000-0005-0000-0000-00001D000000}"/>
    <cellStyle name="Normal 3 2" xfId="30" xr:uid="{00000000-0005-0000-0000-00001E000000}"/>
    <cellStyle name="Normal 3__HPlus_Vigilancia_Reajuste 2012" xfId="31" xr:uid="{00000000-0005-0000-0000-00001F000000}"/>
    <cellStyle name="Normal 4" xfId="32" xr:uid="{00000000-0005-0000-0000-000020000000}"/>
    <cellStyle name="Normal 5" xfId="33" xr:uid="{00000000-0005-0000-0000-000021000000}"/>
    <cellStyle name="Normal 6" xfId="34" xr:uid="{00000000-0005-0000-0000-000022000000}"/>
    <cellStyle name="Normal 7" xfId="66" xr:uid="{581DB3B1-AAB4-4C2A-BD97-CFB6BBAB1895}"/>
    <cellStyle name="Porcentagem 2" xfId="35" xr:uid="{00000000-0005-0000-0000-000023000000}"/>
    <cellStyle name="Porcentagem 3" xfId="36" xr:uid="{00000000-0005-0000-0000-000024000000}"/>
    <cellStyle name="Porcentagem 3 2" xfId="37" xr:uid="{00000000-0005-0000-0000-000025000000}"/>
    <cellStyle name="Porcentagem 3 3" xfId="38" xr:uid="{00000000-0005-0000-0000-000026000000}"/>
    <cellStyle name="Porcentagem 4" xfId="39" xr:uid="{00000000-0005-0000-0000-000027000000}"/>
    <cellStyle name="Porcentagem 5" xfId="40" xr:uid="{00000000-0005-0000-0000-000028000000}"/>
    <cellStyle name="Separador de milhares 2" xfId="41" xr:uid="{00000000-0005-0000-0000-000029000000}"/>
    <cellStyle name="Separador de milhares 2 2" xfId="42" xr:uid="{00000000-0005-0000-0000-00002A000000}"/>
    <cellStyle name="Separador de milhares 2 2 2" xfId="43" xr:uid="{00000000-0005-0000-0000-00002B000000}"/>
    <cellStyle name="Separador de milhares 2 3" xfId="44" xr:uid="{00000000-0005-0000-0000-00002C000000}"/>
    <cellStyle name="Separador de milhares 2 4" xfId="45" xr:uid="{00000000-0005-0000-0000-00002D000000}"/>
    <cellStyle name="Separador de milhares 2 5" xfId="46" xr:uid="{00000000-0005-0000-0000-00002E000000}"/>
    <cellStyle name="Separador de milhares 2_Atacadão_Vigilância - Taguatinga" xfId="47" xr:uid="{00000000-0005-0000-0000-00002F000000}"/>
    <cellStyle name="Separador de milhares 3" xfId="48" xr:uid="{00000000-0005-0000-0000-000030000000}"/>
    <cellStyle name="Separador de milhares 3 2" xfId="49" xr:uid="{00000000-0005-0000-0000-000031000000}"/>
    <cellStyle name="Separador de milhares 3 3" xfId="50" xr:uid="{00000000-0005-0000-0000-000032000000}"/>
    <cellStyle name="Separador de milhares 4" xfId="51" xr:uid="{00000000-0005-0000-0000-000033000000}"/>
    <cellStyle name="Separador de milhares 4 10" xfId="52" xr:uid="{00000000-0005-0000-0000-000034000000}"/>
    <cellStyle name="Separador de milhares 4 2" xfId="53" xr:uid="{00000000-0005-0000-0000-000035000000}"/>
    <cellStyle name="Separador de milhares 4 3" xfId="54" xr:uid="{00000000-0005-0000-0000-000036000000}"/>
    <cellStyle name="Separador de milhares 4 4" xfId="55" xr:uid="{00000000-0005-0000-0000-000037000000}"/>
    <cellStyle name="Separador de milhares 4 5" xfId="56" xr:uid="{00000000-0005-0000-0000-000038000000}"/>
    <cellStyle name="Separador de milhares 4 6" xfId="57" xr:uid="{00000000-0005-0000-0000-000039000000}"/>
    <cellStyle name="Separador de milhares 4 7" xfId="58" xr:uid="{00000000-0005-0000-0000-00003A000000}"/>
    <cellStyle name="Separador de milhares 4 8" xfId="59" xr:uid="{00000000-0005-0000-0000-00003B000000}"/>
    <cellStyle name="Separador de milhares 4 9" xfId="60" xr:uid="{00000000-0005-0000-0000-00003C000000}"/>
    <cellStyle name="Separador de milhares 4_Atacadão_Vigilância - Taguatinga" xfId="61" xr:uid="{00000000-0005-0000-0000-00003D000000}"/>
    <cellStyle name="Separador de milhares 5" xfId="62" xr:uid="{00000000-0005-0000-0000-00003E000000}"/>
    <cellStyle name="Título 1 1" xfId="63" xr:uid="{00000000-0005-0000-0000-00003F000000}"/>
    <cellStyle name="Título 1 1 1" xfId="64" xr:uid="{00000000-0005-0000-0000-000040000000}"/>
    <cellStyle name="Vírgula 2" xfId="65" xr:uid="{00000000-0005-0000-0000-00004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H1060"/>
  <sheetViews>
    <sheetView showGridLines="0" tabSelected="1" view="pageBreakPreview" topLeftCell="A94" zoomScaleNormal="130" zoomScaleSheetLayoutView="100" workbookViewId="0">
      <selection activeCell="M111" sqref="M111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7" width="9.140625" style="1"/>
    <col min="8" max="8" width="10" style="1" bestFit="1" customWidth="1"/>
    <col min="9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113" t="s">
        <v>140</v>
      </c>
      <c r="B2" s="113"/>
      <c r="C2" s="113"/>
      <c r="D2" s="113"/>
      <c r="E2" s="113"/>
      <c r="F2" s="4"/>
    </row>
    <row r="3" spans="1:6" ht="14.1" customHeight="1" x14ac:dyDescent="0.2">
      <c r="A3" s="114"/>
      <c r="B3" s="114"/>
      <c r="C3" s="114"/>
      <c r="D3" s="114"/>
      <c r="E3" s="114"/>
      <c r="F3" s="4"/>
    </row>
    <row r="4" spans="1:6" ht="14.1" customHeight="1" thickBot="1" x14ac:dyDescent="0.25">
      <c r="A4" s="115"/>
      <c r="B4" s="115"/>
      <c r="C4" s="115"/>
      <c r="D4" s="115"/>
      <c r="E4" s="115"/>
      <c r="F4" s="4"/>
    </row>
    <row r="5" spans="1:6" ht="14.1" customHeight="1" x14ac:dyDescent="0.2">
      <c r="A5" s="116"/>
      <c r="B5" s="117"/>
      <c r="C5" s="117"/>
      <c r="D5" s="117"/>
      <c r="E5" s="118"/>
      <c r="F5" s="4"/>
    </row>
    <row r="6" spans="1:6" ht="14.1" customHeight="1" x14ac:dyDescent="0.2">
      <c r="A6" s="110"/>
      <c r="B6" s="111"/>
      <c r="C6" s="111"/>
      <c r="D6" s="111"/>
      <c r="E6" s="112"/>
      <c r="F6" s="4"/>
    </row>
    <row r="7" spans="1:6" ht="14.1" customHeight="1" x14ac:dyDescent="0.2">
      <c r="A7" s="31" t="s">
        <v>2</v>
      </c>
      <c r="B7" s="119" t="s">
        <v>3</v>
      </c>
      <c r="C7" s="120"/>
      <c r="D7" s="121"/>
      <c r="E7" s="122"/>
      <c r="F7" s="7"/>
    </row>
    <row r="8" spans="1:6" ht="14.1" customHeight="1" x14ac:dyDescent="0.2">
      <c r="A8" s="6" t="s">
        <v>4</v>
      </c>
      <c r="B8" s="110" t="s">
        <v>111</v>
      </c>
      <c r="C8" s="112"/>
      <c r="D8" s="123" t="s">
        <v>139</v>
      </c>
      <c r="E8" s="124"/>
      <c r="F8" s="7"/>
    </row>
    <row r="9" spans="1:6" ht="14.1" customHeight="1" x14ac:dyDescent="0.2">
      <c r="A9" s="6" t="s">
        <v>5</v>
      </c>
      <c r="B9" s="110" t="s">
        <v>6</v>
      </c>
      <c r="C9" s="112"/>
      <c r="D9" s="123" t="s">
        <v>120</v>
      </c>
      <c r="E9" s="124"/>
      <c r="F9" s="7"/>
    </row>
    <row r="10" spans="1:6" ht="14.1" customHeight="1" x14ac:dyDescent="0.2">
      <c r="A10" s="6" t="s">
        <v>7</v>
      </c>
      <c r="B10" s="110" t="s">
        <v>8</v>
      </c>
      <c r="C10" s="112"/>
      <c r="D10" s="125"/>
      <c r="E10" s="126"/>
      <c r="F10" s="7"/>
    </row>
    <row r="11" spans="1:6" ht="14.1" customHeight="1" x14ac:dyDescent="0.2">
      <c r="A11" s="137" t="s">
        <v>53</v>
      </c>
      <c r="B11" s="137"/>
      <c r="C11" s="137"/>
      <c r="D11" s="137"/>
      <c r="E11" s="137"/>
      <c r="F11" s="7"/>
    </row>
    <row r="12" spans="1:6" ht="12.75" customHeight="1" x14ac:dyDescent="0.2">
      <c r="A12" s="33"/>
      <c r="B12" s="128" t="s">
        <v>9</v>
      </c>
      <c r="C12" s="129"/>
      <c r="D12" s="127" t="s">
        <v>52</v>
      </c>
      <c r="E12" s="127"/>
      <c r="F12" s="7"/>
    </row>
    <row r="13" spans="1:6" ht="15" customHeight="1" x14ac:dyDescent="0.2">
      <c r="A13" s="32"/>
      <c r="B13" s="130" t="s">
        <v>54</v>
      </c>
      <c r="C13" s="131"/>
      <c r="D13" s="132">
        <v>1</v>
      </c>
      <c r="E13" s="133"/>
      <c r="F13" s="7"/>
    </row>
    <row r="14" spans="1:6" s="28" customFormat="1" ht="14.1" customHeight="1" x14ac:dyDescent="0.2">
      <c r="A14" s="134" t="s">
        <v>128</v>
      </c>
      <c r="B14" s="135"/>
      <c r="C14" s="135"/>
      <c r="D14" s="135"/>
      <c r="E14" s="136"/>
      <c r="F14" s="27"/>
    </row>
    <row r="15" spans="1:6" ht="14.1" customHeight="1" x14ac:dyDescent="0.2">
      <c r="A15" s="138" t="s">
        <v>10</v>
      </c>
      <c r="B15" s="139"/>
      <c r="C15" s="139"/>
      <c r="D15" s="139"/>
      <c r="E15" s="140"/>
      <c r="F15" s="4"/>
    </row>
    <row r="16" spans="1:6" ht="14.1" customHeight="1" x14ac:dyDescent="0.2">
      <c r="A16" s="10">
        <v>1</v>
      </c>
      <c r="B16" s="141" t="s">
        <v>11</v>
      </c>
      <c r="C16" s="142"/>
      <c r="D16" s="123" t="s">
        <v>121</v>
      </c>
      <c r="E16" s="124"/>
      <c r="F16" s="4"/>
    </row>
    <row r="17" spans="1:6" ht="14.1" customHeight="1" x14ac:dyDescent="0.2">
      <c r="A17" s="10">
        <v>2</v>
      </c>
      <c r="B17" s="141" t="s">
        <v>110</v>
      </c>
      <c r="C17" s="142"/>
      <c r="D17" s="144"/>
      <c r="E17" s="145"/>
      <c r="F17" s="4"/>
    </row>
    <row r="18" spans="1:6" ht="14.1" customHeight="1" x14ac:dyDescent="0.2">
      <c r="A18" s="10">
        <v>3</v>
      </c>
      <c r="B18" s="141" t="s">
        <v>13</v>
      </c>
      <c r="C18" s="142"/>
      <c r="D18" s="123" t="s">
        <v>121</v>
      </c>
      <c r="E18" s="124"/>
      <c r="F18" s="4"/>
    </row>
    <row r="19" spans="1:6" ht="14.1" customHeight="1" x14ac:dyDescent="0.2">
      <c r="A19" s="10">
        <v>4</v>
      </c>
      <c r="B19" s="143" t="s">
        <v>14</v>
      </c>
      <c r="C19" s="143"/>
      <c r="D19" s="146"/>
      <c r="E19" s="147"/>
      <c r="F19" s="4"/>
    </row>
    <row r="20" spans="1:6" ht="14.1" customHeight="1" x14ac:dyDescent="0.2">
      <c r="A20" s="10">
        <v>5</v>
      </c>
      <c r="B20" s="141" t="s">
        <v>55</v>
      </c>
      <c r="C20" s="142"/>
      <c r="D20" s="125"/>
      <c r="E20" s="126"/>
      <c r="F20" s="4"/>
    </row>
    <row r="21" spans="1:6" ht="14.1" customHeight="1" x14ac:dyDescent="0.2">
      <c r="A21" s="148" t="s">
        <v>15</v>
      </c>
      <c r="B21" s="148"/>
      <c r="C21" s="148"/>
      <c r="D21" s="148"/>
      <c r="E21" s="148"/>
      <c r="F21" s="4"/>
    </row>
    <row r="22" spans="1:6" ht="14.1" customHeight="1" x14ac:dyDescent="0.2">
      <c r="A22" s="8">
        <v>1</v>
      </c>
      <c r="B22" s="149" t="s">
        <v>16</v>
      </c>
      <c r="C22" s="149"/>
      <c r="D22" s="12" t="s">
        <v>17</v>
      </c>
      <c r="E22" s="8" t="s">
        <v>18</v>
      </c>
      <c r="F22" s="4"/>
    </row>
    <row r="23" spans="1:6" ht="12" x14ac:dyDescent="0.2">
      <c r="A23" s="10" t="s">
        <v>2</v>
      </c>
      <c r="B23" s="143" t="s">
        <v>19</v>
      </c>
      <c r="C23" s="143"/>
      <c r="D23" s="13"/>
      <c r="E23" s="15"/>
      <c r="F23" s="4"/>
    </row>
    <row r="24" spans="1:6" ht="14.1" customHeight="1" x14ac:dyDescent="0.2">
      <c r="A24" s="10" t="s">
        <v>4</v>
      </c>
      <c r="B24" s="143" t="s">
        <v>20</v>
      </c>
      <c r="C24" s="143"/>
      <c r="D24" s="13"/>
      <c r="E24" s="14"/>
      <c r="F24" s="23"/>
    </row>
    <row r="25" spans="1:6" ht="14.1" customHeight="1" x14ac:dyDescent="0.2">
      <c r="A25" s="10" t="s">
        <v>5</v>
      </c>
      <c r="B25" s="143" t="s">
        <v>21</v>
      </c>
      <c r="C25" s="143"/>
      <c r="D25" s="13"/>
      <c r="E25" s="14"/>
      <c r="F25" s="4"/>
    </row>
    <row r="26" spans="1:6" ht="14.1" customHeight="1" x14ac:dyDescent="0.2">
      <c r="A26" s="10" t="s">
        <v>7</v>
      </c>
      <c r="B26" s="143" t="s">
        <v>22</v>
      </c>
      <c r="C26" s="143"/>
      <c r="D26" s="13"/>
      <c r="E26" s="14"/>
      <c r="F26" s="4"/>
    </row>
    <row r="27" spans="1:6" ht="14.1" customHeight="1" x14ac:dyDescent="0.2">
      <c r="A27" s="10" t="s">
        <v>23</v>
      </c>
      <c r="B27" s="143" t="s">
        <v>57</v>
      </c>
      <c r="C27" s="143"/>
      <c r="D27" s="13"/>
      <c r="E27" s="14"/>
      <c r="F27" s="4"/>
    </row>
    <row r="28" spans="1:6" ht="14.1" customHeight="1" x14ac:dyDescent="0.2">
      <c r="A28" s="10" t="s">
        <v>24</v>
      </c>
      <c r="B28" s="143" t="s">
        <v>27</v>
      </c>
      <c r="C28" s="143"/>
      <c r="D28" s="13"/>
      <c r="E28" s="14"/>
      <c r="F28" s="4"/>
    </row>
    <row r="29" spans="1:6" ht="14.1" customHeight="1" x14ac:dyDescent="0.2">
      <c r="A29" s="149" t="s">
        <v>39</v>
      </c>
      <c r="B29" s="149"/>
      <c r="C29" s="149"/>
      <c r="D29" s="149"/>
      <c r="E29" s="35"/>
      <c r="F29" s="4"/>
    </row>
    <row r="30" spans="1:6" ht="14.1" customHeight="1" x14ac:dyDescent="0.2">
      <c r="A30" s="148" t="s">
        <v>58</v>
      </c>
      <c r="B30" s="148"/>
      <c r="C30" s="148"/>
      <c r="D30" s="148"/>
      <c r="E30" s="148"/>
      <c r="F30" s="4"/>
    </row>
    <row r="31" spans="1:6" s="3" customFormat="1" ht="14.1" customHeight="1" x14ac:dyDescent="0.2">
      <c r="A31" s="138" t="s">
        <v>59</v>
      </c>
      <c r="B31" s="139"/>
      <c r="C31" s="140"/>
      <c r="D31" s="12" t="s">
        <v>17</v>
      </c>
      <c r="E31" s="8" t="s">
        <v>31</v>
      </c>
      <c r="F31" s="7"/>
    </row>
    <row r="32" spans="1:6" s="3" customFormat="1" ht="14.1" customHeight="1" x14ac:dyDescent="0.2">
      <c r="A32" s="17" t="s">
        <v>2</v>
      </c>
      <c r="B32" s="150" t="s">
        <v>41</v>
      </c>
      <c r="C32" s="150"/>
      <c r="D32" s="29"/>
      <c r="E32" s="14"/>
      <c r="F32" s="7"/>
    </row>
    <row r="33" spans="1:6" s="3" customFormat="1" ht="14.1" customHeight="1" x14ac:dyDescent="0.2">
      <c r="A33" s="17" t="s">
        <v>4</v>
      </c>
      <c r="B33" s="150" t="s">
        <v>60</v>
      </c>
      <c r="C33" s="150"/>
      <c r="D33" s="29"/>
      <c r="E33" s="14"/>
      <c r="F33" s="7"/>
    </row>
    <row r="34" spans="1:6" s="3" customFormat="1" ht="14.1" customHeight="1" x14ac:dyDescent="0.2">
      <c r="A34" s="151" t="s">
        <v>61</v>
      </c>
      <c r="B34" s="151"/>
      <c r="C34" s="151"/>
      <c r="D34" s="18"/>
      <c r="E34" s="15"/>
      <c r="F34" s="7"/>
    </row>
    <row r="35" spans="1:6" s="3" customFormat="1" ht="14.1" customHeight="1" x14ac:dyDescent="0.2">
      <c r="A35" s="49"/>
      <c r="B35" s="50"/>
      <c r="C35" s="51"/>
      <c r="D35" s="18"/>
      <c r="E35" s="15"/>
      <c r="F35" s="7"/>
    </row>
    <row r="36" spans="1:6" s="3" customFormat="1" ht="14.1" customHeight="1" x14ac:dyDescent="0.2">
      <c r="A36" s="138" t="s">
        <v>62</v>
      </c>
      <c r="B36" s="139"/>
      <c r="C36" s="140"/>
      <c r="D36" s="12" t="s">
        <v>17</v>
      </c>
      <c r="E36" s="8" t="s">
        <v>31</v>
      </c>
      <c r="F36" s="7"/>
    </row>
    <row r="37" spans="1:6" s="3" customFormat="1" ht="14.1" customHeight="1" x14ac:dyDescent="0.2">
      <c r="A37" s="17" t="s">
        <v>2</v>
      </c>
      <c r="B37" s="150" t="s">
        <v>32</v>
      </c>
      <c r="C37" s="150"/>
      <c r="D37" s="13"/>
      <c r="E37" s="14"/>
      <c r="F37" s="7"/>
    </row>
    <row r="38" spans="1:6" s="3" customFormat="1" ht="14.1" customHeight="1" x14ac:dyDescent="0.2">
      <c r="A38" s="17" t="s">
        <v>4</v>
      </c>
      <c r="B38" s="150" t="s">
        <v>36</v>
      </c>
      <c r="C38" s="150"/>
      <c r="D38" s="13"/>
      <c r="E38" s="14"/>
      <c r="F38" s="7"/>
    </row>
    <row r="39" spans="1:6" s="3" customFormat="1" ht="14.1" customHeight="1" x14ac:dyDescent="0.2">
      <c r="A39" s="17" t="s">
        <v>5</v>
      </c>
      <c r="B39" s="150" t="s">
        <v>137</v>
      </c>
      <c r="C39" s="150"/>
      <c r="D39" s="75"/>
      <c r="E39" s="14"/>
      <c r="F39" s="7"/>
    </row>
    <row r="40" spans="1:6" s="3" customFormat="1" ht="14.1" customHeight="1" x14ac:dyDescent="0.2">
      <c r="A40" s="17" t="s">
        <v>7</v>
      </c>
      <c r="B40" s="150" t="s">
        <v>33</v>
      </c>
      <c r="C40" s="150"/>
      <c r="D40" s="13"/>
      <c r="E40" s="14"/>
      <c r="F40" s="7"/>
    </row>
    <row r="41" spans="1:6" s="3" customFormat="1" ht="14.1" customHeight="1" x14ac:dyDescent="0.2">
      <c r="A41" s="17" t="s">
        <v>23</v>
      </c>
      <c r="B41" s="150" t="s">
        <v>34</v>
      </c>
      <c r="C41" s="150"/>
      <c r="D41" s="13"/>
      <c r="E41" s="14"/>
      <c r="F41" s="7"/>
    </row>
    <row r="42" spans="1:6" s="3" customFormat="1" ht="14.1" customHeight="1" x14ac:dyDescent="0.2">
      <c r="A42" s="17" t="s">
        <v>24</v>
      </c>
      <c r="B42" s="150" t="s">
        <v>38</v>
      </c>
      <c r="C42" s="150"/>
      <c r="D42" s="13"/>
      <c r="E42" s="14"/>
      <c r="F42" s="7"/>
    </row>
    <row r="43" spans="1:6" s="3" customFormat="1" ht="14.1" customHeight="1" x14ac:dyDescent="0.2">
      <c r="A43" s="17" t="s">
        <v>25</v>
      </c>
      <c r="B43" s="150" t="s">
        <v>35</v>
      </c>
      <c r="C43" s="150"/>
      <c r="D43" s="13"/>
      <c r="E43" s="14"/>
      <c r="F43" s="7"/>
    </row>
    <row r="44" spans="1:6" s="3" customFormat="1" ht="14.1" customHeight="1" thickBot="1" x14ac:dyDescent="0.25">
      <c r="A44" s="62" t="s">
        <v>26</v>
      </c>
      <c r="B44" s="167" t="s">
        <v>37</v>
      </c>
      <c r="C44" s="167"/>
      <c r="D44" s="63"/>
      <c r="E44" s="64"/>
      <c r="F44" s="7"/>
    </row>
    <row r="45" spans="1:6" s="3" customFormat="1" ht="14.1" customHeight="1" thickBot="1" x14ac:dyDescent="0.25">
      <c r="A45" s="168" t="s">
        <v>39</v>
      </c>
      <c r="B45" s="169"/>
      <c r="C45" s="169"/>
      <c r="D45" s="67"/>
      <c r="E45" s="68"/>
      <c r="F45" s="7"/>
    </row>
    <row r="46" spans="1:6" s="3" customFormat="1" ht="14.1" customHeight="1" x14ac:dyDescent="0.2">
      <c r="A46" s="170" t="s">
        <v>63</v>
      </c>
      <c r="B46" s="171"/>
      <c r="C46" s="172"/>
      <c r="D46" s="65"/>
      <c r="E46" s="66"/>
      <c r="F46" s="7"/>
    </row>
    <row r="47" spans="1:6" ht="14.1" customHeight="1" x14ac:dyDescent="0.2">
      <c r="A47" s="10" t="s">
        <v>2</v>
      </c>
      <c r="B47" s="143" t="s">
        <v>28</v>
      </c>
      <c r="C47" s="143"/>
      <c r="D47" s="143"/>
      <c r="E47" s="14"/>
      <c r="F47" s="26"/>
    </row>
    <row r="48" spans="1:6" ht="14.1" customHeight="1" x14ac:dyDescent="0.2">
      <c r="A48" s="10" t="s">
        <v>4</v>
      </c>
      <c r="B48" s="143" t="s">
        <v>64</v>
      </c>
      <c r="C48" s="143"/>
      <c r="D48" s="143"/>
      <c r="E48" s="34"/>
      <c r="F48" s="4"/>
    </row>
    <row r="49" spans="1:6" ht="14.1" customHeight="1" x14ac:dyDescent="0.2">
      <c r="A49" s="10" t="s">
        <v>5</v>
      </c>
      <c r="B49" s="143" t="s">
        <v>122</v>
      </c>
      <c r="C49" s="143"/>
      <c r="D49" s="143"/>
      <c r="E49" s="36"/>
      <c r="F49" s="4"/>
    </row>
    <row r="50" spans="1:6" ht="14.1" customHeight="1" x14ac:dyDescent="0.2">
      <c r="A50" s="10" t="s">
        <v>7</v>
      </c>
      <c r="B50" s="143" t="s">
        <v>65</v>
      </c>
      <c r="C50" s="143"/>
      <c r="D50" s="143"/>
      <c r="E50" s="36"/>
      <c r="F50" s="4"/>
    </row>
    <row r="51" spans="1:6" ht="14.1" customHeight="1" x14ac:dyDescent="0.2">
      <c r="A51" s="10" t="s">
        <v>23</v>
      </c>
      <c r="B51" s="143" t="s">
        <v>109</v>
      </c>
      <c r="C51" s="143"/>
      <c r="D51" s="143"/>
      <c r="E51" s="61"/>
      <c r="F51" s="4"/>
    </row>
    <row r="52" spans="1:6" ht="14.1" customHeight="1" x14ac:dyDescent="0.2">
      <c r="A52" s="10" t="s">
        <v>24</v>
      </c>
      <c r="B52" s="143" t="s">
        <v>66</v>
      </c>
      <c r="C52" s="143"/>
      <c r="D52" s="143"/>
      <c r="E52" s="11"/>
      <c r="F52" s="4"/>
    </row>
    <row r="53" spans="1:6" ht="14.1" customHeight="1" x14ac:dyDescent="0.2">
      <c r="A53" s="149" t="s">
        <v>39</v>
      </c>
      <c r="B53" s="149"/>
      <c r="C53" s="149"/>
      <c r="D53" s="149"/>
      <c r="E53" s="37"/>
      <c r="F53" s="4"/>
    </row>
    <row r="54" spans="1:6" ht="14.1" customHeight="1" x14ac:dyDescent="0.2">
      <c r="A54" s="138" t="s">
        <v>67</v>
      </c>
      <c r="B54" s="139"/>
      <c r="C54" s="139"/>
      <c r="D54" s="139"/>
      <c r="E54" s="140"/>
      <c r="F54" s="4"/>
    </row>
    <row r="55" spans="1:6" ht="14.1" customHeight="1" x14ac:dyDescent="0.2">
      <c r="A55" s="138" t="s">
        <v>68</v>
      </c>
      <c r="B55" s="139"/>
      <c r="C55" s="139"/>
      <c r="D55" s="140"/>
      <c r="E55" s="8"/>
      <c r="F55" s="4"/>
    </row>
    <row r="56" spans="1:6" ht="14.1" customHeight="1" x14ac:dyDescent="0.2">
      <c r="A56" s="10" t="s">
        <v>69</v>
      </c>
      <c r="B56" s="143" t="s">
        <v>72</v>
      </c>
      <c r="C56" s="143"/>
      <c r="D56" s="143"/>
      <c r="E56" s="14"/>
      <c r="F56" s="4"/>
    </row>
    <row r="57" spans="1:6" ht="14.1" customHeight="1" x14ac:dyDescent="0.2">
      <c r="A57" s="10" t="s">
        <v>70</v>
      </c>
      <c r="B57" s="143" t="s">
        <v>73</v>
      </c>
      <c r="C57" s="143"/>
      <c r="D57" s="143"/>
      <c r="E57" s="14"/>
      <c r="F57" s="4"/>
    </row>
    <row r="58" spans="1:6" ht="14.1" customHeight="1" x14ac:dyDescent="0.2">
      <c r="A58" s="10" t="s">
        <v>71</v>
      </c>
      <c r="B58" s="143" t="s">
        <v>74</v>
      </c>
      <c r="C58" s="143"/>
      <c r="D58" s="143"/>
      <c r="E58" s="14"/>
      <c r="F58" s="4"/>
    </row>
    <row r="59" spans="1:6" ht="14.1" customHeight="1" x14ac:dyDescent="0.2">
      <c r="A59" s="10"/>
      <c r="B59" s="125" t="s">
        <v>39</v>
      </c>
      <c r="C59" s="154"/>
      <c r="D59" s="126"/>
      <c r="E59" s="15"/>
      <c r="F59" s="4"/>
    </row>
    <row r="60" spans="1:6" ht="14.1" customHeight="1" x14ac:dyDescent="0.2">
      <c r="A60" s="1"/>
      <c r="B60" s="1"/>
      <c r="C60" s="1"/>
      <c r="D60" s="1"/>
      <c r="E60" s="54"/>
      <c r="F60" s="4"/>
    </row>
    <row r="61" spans="1:6" ht="14.1" customHeight="1" x14ac:dyDescent="0.2">
      <c r="A61" s="148" t="s">
        <v>75</v>
      </c>
      <c r="B61" s="148"/>
      <c r="C61" s="148"/>
      <c r="D61" s="148"/>
      <c r="E61" s="148"/>
      <c r="F61" s="4"/>
    </row>
    <row r="62" spans="1:6" ht="14.1" customHeight="1" x14ac:dyDescent="0.2">
      <c r="A62" s="17" t="s">
        <v>2</v>
      </c>
      <c r="B62" s="150" t="s">
        <v>42</v>
      </c>
      <c r="C62" s="150"/>
      <c r="D62" s="55"/>
      <c r="E62" s="14"/>
      <c r="F62" s="4"/>
    </row>
    <row r="63" spans="1:6" ht="14.1" customHeight="1" x14ac:dyDescent="0.2">
      <c r="A63" s="17" t="s">
        <v>4</v>
      </c>
      <c r="B63" s="143" t="s">
        <v>51</v>
      </c>
      <c r="C63" s="150"/>
      <c r="D63" s="55"/>
      <c r="E63" s="14"/>
      <c r="F63" s="4"/>
    </row>
    <row r="64" spans="1:6" ht="14.1" customHeight="1" x14ac:dyDescent="0.2">
      <c r="A64" s="17" t="s">
        <v>5</v>
      </c>
      <c r="B64" s="143" t="s">
        <v>76</v>
      </c>
      <c r="C64" s="150"/>
      <c r="D64" s="55"/>
      <c r="E64" s="14"/>
      <c r="F64" s="4"/>
    </row>
    <row r="65" spans="1:6" ht="14.1" customHeight="1" x14ac:dyDescent="0.2">
      <c r="A65" s="17" t="s">
        <v>7</v>
      </c>
      <c r="B65" s="143" t="s">
        <v>0</v>
      </c>
      <c r="C65" s="150"/>
      <c r="D65" s="55"/>
      <c r="E65" s="14"/>
      <c r="F65" s="4"/>
    </row>
    <row r="66" spans="1:6" ht="14.1" customHeight="1" x14ac:dyDescent="0.2">
      <c r="A66" s="17" t="s">
        <v>23</v>
      </c>
      <c r="B66" s="143" t="s">
        <v>77</v>
      </c>
      <c r="C66" s="150"/>
      <c r="D66" s="55"/>
      <c r="E66" s="14"/>
      <c r="F66" s="4"/>
    </row>
    <row r="67" spans="1:6" ht="14.1" customHeight="1" x14ac:dyDescent="0.2">
      <c r="A67" s="17" t="s">
        <v>24</v>
      </c>
      <c r="B67" s="143" t="s">
        <v>78</v>
      </c>
      <c r="C67" s="150"/>
      <c r="D67" s="55"/>
      <c r="E67" s="14"/>
      <c r="F67" s="4"/>
    </row>
    <row r="68" spans="1:6" ht="14.1" customHeight="1" x14ac:dyDescent="0.2">
      <c r="A68" s="149" t="s">
        <v>39</v>
      </c>
      <c r="B68" s="149"/>
      <c r="C68" s="149"/>
      <c r="D68" s="38"/>
      <c r="E68" s="35"/>
      <c r="F68" s="4"/>
    </row>
    <row r="69" spans="1:6" ht="14.1" customHeight="1" x14ac:dyDescent="0.2">
      <c r="A69" s="1"/>
      <c r="B69" s="1"/>
      <c r="C69" s="1"/>
      <c r="D69" s="1"/>
      <c r="E69" s="54"/>
      <c r="F69" s="4"/>
    </row>
    <row r="70" spans="1:6" ht="14.1" customHeight="1" x14ac:dyDescent="0.2">
      <c r="A70" s="148" t="s">
        <v>79</v>
      </c>
      <c r="B70" s="148"/>
      <c r="C70" s="148"/>
      <c r="D70" s="148"/>
      <c r="E70" s="148"/>
      <c r="F70" s="4"/>
    </row>
    <row r="71" spans="1:6" ht="14.1" customHeight="1" x14ac:dyDescent="0.2">
      <c r="A71" s="8" t="s">
        <v>30</v>
      </c>
      <c r="B71" s="155" t="s">
        <v>80</v>
      </c>
      <c r="C71" s="155"/>
      <c r="D71" s="12" t="s">
        <v>17</v>
      </c>
      <c r="E71" s="8" t="s">
        <v>31</v>
      </c>
      <c r="F71" s="4"/>
    </row>
    <row r="72" spans="1:6" ht="14.1" customHeight="1" x14ac:dyDescent="0.2">
      <c r="A72" s="10" t="s">
        <v>2</v>
      </c>
      <c r="B72" s="143" t="s">
        <v>81</v>
      </c>
      <c r="C72" s="143"/>
      <c r="D72" s="70"/>
      <c r="E72" s="14"/>
      <c r="F72" s="4"/>
    </row>
    <row r="73" spans="1:6" ht="14.1" customHeight="1" x14ac:dyDescent="0.2">
      <c r="A73" s="10" t="s">
        <v>4</v>
      </c>
      <c r="B73" s="143" t="s">
        <v>82</v>
      </c>
      <c r="C73" s="143"/>
      <c r="D73" s="70"/>
      <c r="E73" s="14"/>
      <c r="F73" s="4"/>
    </row>
    <row r="74" spans="1:6" ht="14.1" customHeight="1" x14ac:dyDescent="0.2">
      <c r="A74" s="10" t="s">
        <v>5</v>
      </c>
      <c r="B74" s="143" t="s">
        <v>83</v>
      </c>
      <c r="C74" s="143"/>
      <c r="D74" s="70"/>
      <c r="E74" s="14"/>
      <c r="F74" s="4"/>
    </row>
    <row r="75" spans="1:6" ht="14.1" customHeight="1" x14ac:dyDescent="0.2">
      <c r="A75" s="10" t="s">
        <v>7</v>
      </c>
      <c r="B75" s="143" t="s">
        <v>84</v>
      </c>
      <c r="C75" s="143"/>
      <c r="D75" s="70"/>
      <c r="E75" s="14"/>
      <c r="F75" s="4"/>
    </row>
    <row r="76" spans="1:6" ht="14.1" customHeight="1" x14ac:dyDescent="0.2">
      <c r="A76" s="10" t="s">
        <v>23</v>
      </c>
      <c r="B76" s="143" t="s">
        <v>136</v>
      </c>
      <c r="C76" s="143"/>
      <c r="D76" s="70"/>
      <c r="E76" s="14"/>
      <c r="F76" s="4"/>
    </row>
    <row r="77" spans="1:6" ht="14.1" customHeight="1" x14ac:dyDescent="0.2">
      <c r="A77" s="10" t="s">
        <v>24</v>
      </c>
      <c r="B77" s="143" t="s">
        <v>85</v>
      </c>
      <c r="C77" s="143"/>
      <c r="D77" s="70"/>
      <c r="E77" s="14"/>
      <c r="F77" s="4"/>
    </row>
    <row r="78" spans="1:6" ht="14.1" customHeight="1" x14ac:dyDescent="0.2">
      <c r="A78" s="151" t="s">
        <v>86</v>
      </c>
      <c r="B78" s="151"/>
      <c r="C78" s="151"/>
      <c r="D78" s="71"/>
      <c r="E78" s="15"/>
      <c r="F78" s="4"/>
    </row>
    <row r="79" spans="1:6" ht="13.5" customHeight="1" x14ac:dyDescent="0.2">
      <c r="A79" s="8" t="s">
        <v>40</v>
      </c>
      <c r="B79" s="155" t="s">
        <v>87</v>
      </c>
      <c r="C79" s="155"/>
      <c r="D79" s="12"/>
      <c r="E79" s="8"/>
      <c r="F79" s="4"/>
    </row>
    <row r="80" spans="1:6" ht="14.1" customHeight="1" x14ac:dyDescent="0.2">
      <c r="A80" s="10" t="s">
        <v>2</v>
      </c>
      <c r="B80" s="143" t="s">
        <v>88</v>
      </c>
      <c r="C80" s="143"/>
      <c r="D80" s="29"/>
      <c r="E80" s="14"/>
      <c r="F80" s="4"/>
    </row>
    <row r="81" spans="1:6" ht="14.1" customHeight="1" x14ac:dyDescent="0.2">
      <c r="A81" s="151" t="s">
        <v>86</v>
      </c>
      <c r="B81" s="151"/>
      <c r="C81" s="151"/>
      <c r="D81" s="18"/>
      <c r="E81" s="15"/>
      <c r="F81" s="4"/>
    </row>
    <row r="82" spans="1:6" ht="14.1" customHeight="1" x14ac:dyDescent="0.2">
      <c r="A82" s="52"/>
      <c r="B82" s="52"/>
      <c r="C82" s="52"/>
      <c r="D82" s="52"/>
      <c r="E82" s="53"/>
      <c r="F82" s="4"/>
    </row>
    <row r="83" spans="1:6" ht="14.1" customHeight="1" x14ac:dyDescent="0.2">
      <c r="A83" s="138" t="s">
        <v>89</v>
      </c>
      <c r="B83" s="139"/>
      <c r="C83" s="139"/>
      <c r="D83" s="139"/>
      <c r="E83" s="140"/>
      <c r="F83" s="4"/>
    </row>
    <row r="84" spans="1:6" ht="14.1" customHeight="1" x14ac:dyDescent="0.2">
      <c r="A84" s="138" t="s">
        <v>90</v>
      </c>
      <c r="B84" s="139"/>
      <c r="C84" s="139"/>
      <c r="D84" s="140"/>
      <c r="E84" s="8"/>
      <c r="F84" s="4"/>
    </row>
    <row r="85" spans="1:6" ht="14.1" customHeight="1" x14ac:dyDescent="0.2">
      <c r="A85" s="10" t="s">
        <v>30</v>
      </c>
      <c r="B85" s="143" t="s">
        <v>80</v>
      </c>
      <c r="C85" s="143"/>
      <c r="D85" s="143"/>
      <c r="E85" s="14"/>
      <c r="F85" s="4"/>
    </row>
    <row r="86" spans="1:6" ht="14.1" customHeight="1" x14ac:dyDescent="0.2">
      <c r="A86" s="10" t="s">
        <v>40</v>
      </c>
      <c r="B86" s="143" t="s">
        <v>87</v>
      </c>
      <c r="C86" s="143"/>
      <c r="D86" s="143"/>
      <c r="E86" s="14"/>
      <c r="F86" s="4"/>
    </row>
    <row r="87" spans="1:6" ht="14.1" customHeight="1" x14ac:dyDescent="0.2">
      <c r="A87" s="10"/>
      <c r="B87" s="123" t="s">
        <v>39</v>
      </c>
      <c r="C87" s="152"/>
      <c r="D87" s="124"/>
      <c r="E87" s="15"/>
      <c r="F87" s="4"/>
    </row>
    <row r="88" spans="1:6" ht="14.1" customHeight="1" x14ac:dyDescent="0.2">
      <c r="A88" s="52"/>
      <c r="B88" s="52"/>
      <c r="C88" s="52"/>
      <c r="D88" s="52"/>
      <c r="E88" s="53"/>
      <c r="F88" s="4"/>
    </row>
    <row r="89" spans="1:6" ht="14.1" customHeight="1" x14ac:dyDescent="0.2">
      <c r="A89" s="148" t="s">
        <v>91</v>
      </c>
      <c r="B89" s="148"/>
      <c r="C89" s="148"/>
      <c r="D89" s="148"/>
      <c r="E89" s="148"/>
      <c r="F89" s="4"/>
    </row>
    <row r="90" spans="1:6" ht="14.1" customHeight="1" x14ac:dyDescent="0.2">
      <c r="A90" s="8">
        <v>5</v>
      </c>
      <c r="B90" s="162" t="s">
        <v>29</v>
      </c>
      <c r="C90" s="163"/>
      <c r="D90" s="164"/>
      <c r="E90" s="9" t="s">
        <v>18</v>
      </c>
      <c r="F90" s="4"/>
    </row>
    <row r="91" spans="1:6" ht="15" customHeight="1" x14ac:dyDescent="0.2">
      <c r="A91" s="10" t="s">
        <v>2</v>
      </c>
      <c r="B91" s="159" t="s">
        <v>106</v>
      </c>
      <c r="C91" s="160"/>
      <c r="D91" s="161"/>
      <c r="E91" s="61"/>
      <c r="F91" s="4"/>
    </row>
    <row r="92" spans="1:6" ht="15" customHeight="1" x14ac:dyDescent="0.2">
      <c r="A92" s="10" t="s">
        <v>4</v>
      </c>
      <c r="B92" s="80" t="s">
        <v>117</v>
      </c>
      <c r="C92" s="81"/>
      <c r="D92" s="82"/>
      <c r="E92" s="61"/>
      <c r="F92" s="4"/>
    </row>
    <row r="93" spans="1:6" ht="14.1" customHeight="1" x14ac:dyDescent="0.2">
      <c r="A93" s="10" t="s">
        <v>5</v>
      </c>
      <c r="B93" s="159" t="s">
        <v>118</v>
      </c>
      <c r="C93" s="160"/>
      <c r="D93" s="161"/>
      <c r="E93" s="61"/>
      <c r="F93" s="4"/>
    </row>
    <row r="94" spans="1:6" ht="12" x14ac:dyDescent="0.2">
      <c r="A94" s="10" t="s">
        <v>7</v>
      </c>
      <c r="B94" s="159" t="s">
        <v>27</v>
      </c>
      <c r="C94" s="160"/>
      <c r="D94" s="161"/>
      <c r="E94" s="61"/>
      <c r="F94" s="16"/>
    </row>
    <row r="95" spans="1:6" ht="14.1" customHeight="1" x14ac:dyDescent="0.2">
      <c r="A95" s="138" t="s">
        <v>39</v>
      </c>
      <c r="B95" s="139"/>
      <c r="C95" s="139"/>
      <c r="D95" s="140"/>
      <c r="E95" s="37"/>
      <c r="F95" s="4"/>
    </row>
    <row r="96" spans="1:6" ht="14.1" customHeight="1" x14ac:dyDescent="0.2">
      <c r="A96" s="1"/>
      <c r="B96" s="1"/>
      <c r="C96" s="1"/>
      <c r="D96" s="1"/>
      <c r="E96" s="1"/>
      <c r="F96" s="4"/>
    </row>
    <row r="97" spans="1:8" ht="14.1" customHeight="1" x14ac:dyDescent="0.2">
      <c r="A97" s="148" t="s">
        <v>92</v>
      </c>
      <c r="B97" s="148"/>
      <c r="C97" s="148"/>
      <c r="D97" s="148"/>
      <c r="E97" s="148"/>
      <c r="F97" s="4"/>
    </row>
    <row r="98" spans="1:8" ht="14.1" customHeight="1" x14ac:dyDescent="0.2">
      <c r="A98" s="19">
        <v>6</v>
      </c>
      <c r="B98" s="153" t="s">
        <v>43</v>
      </c>
      <c r="C98" s="153"/>
      <c r="D98" s="12" t="s">
        <v>17</v>
      </c>
      <c r="E98" s="8" t="s">
        <v>31</v>
      </c>
      <c r="F98" s="4"/>
    </row>
    <row r="99" spans="1:8" ht="14.1" customHeight="1" x14ac:dyDescent="0.2">
      <c r="A99" s="6" t="s">
        <v>2</v>
      </c>
      <c r="B99" s="156" t="s">
        <v>44</v>
      </c>
      <c r="C99" s="156"/>
      <c r="D99" s="18"/>
      <c r="E99" s="15"/>
      <c r="F99" s="21"/>
    </row>
    <row r="100" spans="1:8" ht="14.1" customHeight="1" x14ac:dyDescent="0.2">
      <c r="A100" s="6" t="s">
        <v>4</v>
      </c>
      <c r="B100" s="156" t="s">
        <v>46</v>
      </c>
      <c r="C100" s="156"/>
      <c r="D100" s="18"/>
      <c r="E100" s="15"/>
      <c r="F100" s="21"/>
    </row>
    <row r="101" spans="1:8" ht="14.1" customHeight="1" x14ac:dyDescent="0.2">
      <c r="A101" s="158" t="s">
        <v>5</v>
      </c>
      <c r="B101" s="156" t="s">
        <v>45</v>
      </c>
      <c r="C101" s="156"/>
      <c r="D101" s="20"/>
      <c r="E101" s="15"/>
      <c r="F101" s="7"/>
    </row>
    <row r="102" spans="1:8" ht="14.1" customHeight="1" x14ac:dyDescent="0.2">
      <c r="A102" s="158"/>
      <c r="B102" s="143" t="s">
        <v>93</v>
      </c>
      <c r="C102" s="143"/>
      <c r="D102" s="13"/>
      <c r="E102" s="14"/>
      <c r="F102" s="7"/>
    </row>
    <row r="103" spans="1:8" ht="14.1" customHeight="1" x14ac:dyDescent="0.2">
      <c r="A103" s="158"/>
      <c r="B103" s="143" t="s">
        <v>94</v>
      </c>
      <c r="C103" s="143"/>
      <c r="D103" s="13"/>
      <c r="E103" s="14"/>
      <c r="F103" s="7"/>
    </row>
    <row r="104" spans="1:8" ht="14.1" customHeight="1" x14ac:dyDescent="0.2">
      <c r="A104" s="158"/>
      <c r="B104" s="143" t="s">
        <v>95</v>
      </c>
      <c r="C104" s="143"/>
      <c r="D104" s="22"/>
      <c r="E104" s="14"/>
      <c r="F104" s="7"/>
    </row>
    <row r="105" spans="1:8" ht="14.1" customHeight="1" x14ac:dyDescent="0.2">
      <c r="A105" s="1"/>
      <c r="B105" s="1"/>
      <c r="C105" s="1"/>
      <c r="D105" s="1"/>
      <c r="E105" s="1"/>
      <c r="F105" s="21"/>
      <c r="G105" s="46"/>
      <c r="H105" s="48"/>
    </row>
    <row r="106" spans="1:8" ht="14.1" customHeight="1" x14ac:dyDescent="0.2">
      <c r="A106" s="149" t="s">
        <v>39</v>
      </c>
      <c r="B106" s="149"/>
      <c r="C106" s="149"/>
      <c r="D106" s="39"/>
      <c r="E106" s="35">
        <f>SUM(E99:E104)</f>
        <v>0</v>
      </c>
      <c r="F106" s="4"/>
    </row>
    <row r="107" spans="1:8" ht="14.1" customHeight="1" x14ac:dyDescent="0.2">
      <c r="A107" s="157" t="s">
        <v>56</v>
      </c>
      <c r="B107" s="157"/>
      <c r="C107" s="157"/>
      <c r="D107" s="157"/>
      <c r="E107" s="157"/>
      <c r="F107" s="4"/>
    </row>
    <row r="108" spans="1:8" ht="14.1" customHeight="1" x14ac:dyDescent="0.2">
      <c r="A108" s="8"/>
      <c r="B108" s="149" t="s">
        <v>47</v>
      </c>
      <c r="C108" s="149"/>
      <c r="D108" s="149"/>
      <c r="E108" s="8" t="s">
        <v>31</v>
      </c>
      <c r="F108" s="4"/>
    </row>
    <row r="109" spans="1:8" ht="14.1" customHeight="1" x14ac:dyDescent="0.2">
      <c r="A109" s="6" t="s">
        <v>2</v>
      </c>
      <c r="B109" s="156" t="s">
        <v>48</v>
      </c>
      <c r="C109" s="156"/>
      <c r="D109" s="156"/>
      <c r="E109" s="14"/>
      <c r="F109" s="4"/>
      <c r="G109" s="46"/>
      <c r="H109" s="54"/>
    </row>
    <row r="110" spans="1:8" ht="14.1" customHeight="1" x14ac:dyDescent="0.2">
      <c r="A110" s="6" t="s">
        <v>4</v>
      </c>
      <c r="B110" s="156" t="s">
        <v>99</v>
      </c>
      <c r="C110" s="156"/>
      <c r="D110" s="156"/>
      <c r="E110" s="14"/>
      <c r="F110" s="4"/>
      <c r="H110" s="54"/>
    </row>
    <row r="111" spans="1:8" ht="14.1" customHeight="1" x14ac:dyDescent="0.2">
      <c r="A111" s="6" t="s">
        <v>5</v>
      </c>
      <c r="B111" s="156" t="s">
        <v>96</v>
      </c>
      <c r="C111" s="156"/>
      <c r="D111" s="156"/>
      <c r="E111" s="14"/>
      <c r="F111" s="4"/>
      <c r="H111" s="54"/>
    </row>
    <row r="112" spans="1:8" ht="14.1" customHeight="1" x14ac:dyDescent="0.2">
      <c r="A112" s="6" t="s">
        <v>7</v>
      </c>
      <c r="B112" s="156" t="s">
        <v>97</v>
      </c>
      <c r="C112" s="156"/>
      <c r="D112" s="156"/>
      <c r="E112" s="14"/>
      <c r="F112" s="4"/>
      <c r="H112" s="54"/>
    </row>
    <row r="113" spans="1:8" ht="14.1" customHeight="1" x14ac:dyDescent="0.2">
      <c r="A113" s="6" t="s">
        <v>23</v>
      </c>
      <c r="B113" s="156" t="s">
        <v>98</v>
      </c>
      <c r="C113" s="156"/>
      <c r="D113" s="156"/>
      <c r="E113" s="14"/>
      <c r="F113" s="4"/>
      <c r="H113" s="54"/>
    </row>
    <row r="114" spans="1:8" ht="14.1" customHeight="1" x14ac:dyDescent="0.2">
      <c r="A114" s="166" t="s">
        <v>49</v>
      </c>
      <c r="B114" s="166"/>
      <c r="C114" s="166"/>
      <c r="D114" s="166"/>
      <c r="E114" s="15"/>
      <c r="F114" s="4"/>
      <c r="H114" s="72"/>
    </row>
    <row r="115" spans="1:8" ht="14.1" customHeight="1" x14ac:dyDescent="0.2">
      <c r="A115" s="6" t="s">
        <v>24</v>
      </c>
      <c r="B115" s="156" t="s">
        <v>100</v>
      </c>
      <c r="C115" s="156"/>
      <c r="D115" s="156"/>
      <c r="E115" s="15"/>
      <c r="F115" s="4"/>
    </row>
    <row r="116" spans="1:8" ht="14.1" customHeight="1" x14ac:dyDescent="0.2">
      <c r="A116" s="149" t="s">
        <v>50</v>
      </c>
      <c r="B116" s="149"/>
      <c r="C116" s="149"/>
      <c r="D116" s="149"/>
      <c r="E116" s="35"/>
      <c r="F116" s="23"/>
      <c r="G116" s="46"/>
      <c r="H116" s="46"/>
    </row>
    <row r="117" spans="1:8" ht="14.1" customHeight="1" x14ac:dyDescent="0.2">
      <c r="A117" s="165" t="s">
        <v>141</v>
      </c>
      <c r="B117" s="165"/>
      <c r="C117" s="165"/>
      <c r="D117" s="165"/>
      <c r="E117" s="40"/>
      <c r="F117" s="4"/>
      <c r="H117" s="56"/>
    </row>
    <row r="118" spans="1:8" ht="14.1" customHeight="1" x14ac:dyDescent="0.2">
      <c r="C118" s="41"/>
      <c r="D118" s="42"/>
      <c r="E118" s="43"/>
      <c r="F118" s="44"/>
    </row>
    <row r="119" spans="1:8" ht="14.1" customHeight="1" x14ac:dyDescent="0.2">
      <c r="C119" s="41"/>
      <c r="D119" s="42"/>
      <c r="E119" s="43"/>
      <c r="F119" s="44"/>
      <c r="G119" s="46"/>
    </row>
    <row r="120" spans="1:8" ht="14.1" customHeight="1" x14ac:dyDescent="0.2">
      <c r="C120" s="41"/>
      <c r="D120" s="42"/>
      <c r="E120" s="47"/>
      <c r="F120" s="44"/>
    </row>
    <row r="121" spans="1:8" ht="14.1" customHeight="1" x14ac:dyDescent="0.2">
      <c r="C121" s="41"/>
      <c r="D121" s="42"/>
      <c r="E121" s="43"/>
      <c r="F121" s="44"/>
    </row>
    <row r="122" spans="1:8" ht="14.1" customHeight="1" x14ac:dyDescent="0.2">
      <c r="C122" s="41"/>
      <c r="D122" s="42"/>
      <c r="E122" s="43"/>
      <c r="F122" s="44"/>
    </row>
    <row r="123" spans="1:8" ht="14.1" customHeight="1" x14ac:dyDescent="0.2">
      <c r="C123" s="41"/>
      <c r="D123" s="42"/>
      <c r="E123" s="43"/>
      <c r="F123" s="44"/>
    </row>
    <row r="124" spans="1:8" ht="14.1" customHeight="1" x14ac:dyDescent="0.2">
      <c r="C124" s="41"/>
      <c r="D124" s="42"/>
      <c r="E124" s="43"/>
      <c r="F124" s="44"/>
    </row>
    <row r="125" spans="1:8" ht="14.1" customHeight="1" x14ac:dyDescent="0.2">
      <c r="C125" s="41"/>
      <c r="D125" s="42"/>
      <c r="E125" s="43"/>
      <c r="F125" s="44"/>
    </row>
    <row r="126" spans="1:8" ht="14.1" customHeight="1" x14ac:dyDescent="0.2">
      <c r="C126" s="41"/>
      <c r="D126" s="42"/>
      <c r="E126" s="43"/>
      <c r="F126" s="44"/>
    </row>
    <row r="127" spans="1:8" ht="14.1" customHeight="1" x14ac:dyDescent="0.2">
      <c r="C127" s="41"/>
      <c r="D127" s="42"/>
      <c r="E127" s="43"/>
      <c r="F127" s="44"/>
    </row>
    <row r="128" spans="1:8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  <row r="1046" spans="3:6" ht="14.1" customHeight="1" x14ac:dyDescent="0.2">
      <c r="C1046" s="41"/>
      <c r="D1046" s="42"/>
      <c r="E1046" s="43"/>
      <c r="F1046" s="44"/>
    </row>
    <row r="1047" spans="3:6" ht="14.1" customHeight="1" x14ac:dyDescent="0.2">
      <c r="C1047" s="41"/>
      <c r="D1047" s="42"/>
      <c r="E1047" s="43"/>
      <c r="F1047" s="44"/>
    </row>
    <row r="1048" spans="3:6" ht="14.1" customHeight="1" x14ac:dyDescent="0.2">
      <c r="C1048" s="41"/>
      <c r="D1048" s="42"/>
      <c r="E1048" s="43"/>
      <c r="F1048" s="44"/>
    </row>
    <row r="1049" spans="3:6" ht="14.1" customHeight="1" x14ac:dyDescent="0.2">
      <c r="C1049" s="41"/>
      <c r="D1049" s="42"/>
      <c r="E1049" s="43"/>
      <c r="F1049" s="44"/>
    </row>
    <row r="1050" spans="3:6" ht="14.1" customHeight="1" x14ac:dyDescent="0.2">
      <c r="C1050" s="41"/>
      <c r="D1050" s="42"/>
      <c r="E1050" s="43"/>
      <c r="F1050" s="44"/>
    </row>
    <row r="1051" spans="3:6" ht="14.1" customHeight="1" x14ac:dyDescent="0.2">
      <c r="C1051" s="41"/>
      <c r="D1051" s="42"/>
      <c r="E1051" s="43"/>
      <c r="F1051" s="44"/>
    </row>
    <row r="1052" spans="3:6" ht="14.1" customHeight="1" x14ac:dyDescent="0.2">
      <c r="C1052" s="41"/>
      <c r="D1052" s="42"/>
      <c r="E1052" s="43"/>
      <c r="F1052" s="44"/>
    </row>
    <row r="1053" spans="3:6" ht="14.1" customHeight="1" x14ac:dyDescent="0.2">
      <c r="C1053" s="41"/>
      <c r="D1053" s="42"/>
      <c r="E1053" s="43"/>
      <c r="F1053" s="44"/>
    </row>
    <row r="1054" spans="3:6" ht="14.1" customHeight="1" x14ac:dyDescent="0.2">
      <c r="C1054" s="41"/>
      <c r="D1054" s="42"/>
      <c r="E1054" s="43"/>
      <c r="F1054" s="44"/>
    </row>
    <row r="1055" spans="3:6" ht="14.1" customHeight="1" x14ac:dyDescent="0.2">
      <c r="C1055" s="41"/>
      <c r="D1055" s="42"/>
      <c r="E1055" s="43"/>
      <c r="F1055" s="44"/>
    </row>
    <row r="1056" spans="3:6" ht="14.1" customHeight="1" x14ac:dyDescent="0.2">
      <c r="C1056" s="41"/>
      <c r="D1056" s="42"/>
      <c r="E1056" s="43"/>
      <c r="F1056" s="44"/>
    </row>
    <row r="1057" spans="3:6" ht="14.1" customHeight="1" x14ac:dyDescent="0.2">
      <c r="C1057" s="41"/>
      <c r="D1057" s="42"/>
      <c r="E1057" s="43"/>
      <c r="F1057" s="44"/>
    </row>
    <row r="1058" spans="3:6" ht="14.1" customHeight="1" x14ac:dyDescent="0.2">
      <c r="C1058" s="41"/>
      <c r="D1058" s="42"/>
      <c r="E1058" s="43"/>
      <c r="F1058" s="44"/>
    </row>
    <row r="1059" spans="3:6" ht="14.1" customHeight="1" x14ac:dyDescent="0.2">
      <c r="C1059" s="41"/>
      <c r="D1059" s="42"/>
      <c r="E1059" s="43"/>
      <c r="F1059" s="44"/>
    </row>
    <row r="1060" spans="3:6" ht="14.1" customHeight="1" x14ac:dyDescent="0.2">
      <c r="C1060" s="41"/>
      <c r="D1060" s="42"/>
      <c r="E1060" s="43"/>
      <c r="F1060" s="44"/>
    </row>
  </sheetData>
  <mergeCells count="120">
    <mergeCell ref="B20:C20"/>
    <mergeCell ref="D20:E20"/>
    <mergeCell ref="A117:D117"/>
    <mergeCell ref="A116:D116"/>
    <mergeCell ref="B109:D109"/>
    <mergeCell ref="B110:D110"/>
    <mergeCell ref="B113:D113"/>
    <mergeCell ref="A114:D114"/>
    <mergeCell ref="B115:D115"/>
    <mergeCell ref="A36:C36"/>
    <mergeCell ref="B38:C38"/>
    <mergeCell ref="B44:C44"/>
    <mergeCell ref="B39:C39"/>
    <mergeCell ref="B42:C42"/>
    <mergeCell ref="A45:C45"/>
    <mergeCell ref="B56:D56"/>
    <mergeCell ref="A46:C46"/>
    <mergeCell ref="B51:D51"/>
    <mergeCell ref="A55:D55"/>
    <mergeCell ref="A54:E54"/>
    <mergeCell ref="A68:C68"/>
    <mergeCell ref="A61:E61"/>
    <mergeCell ref="B62:C62"/>
    <mergeCell ref="B63:C63"/>
    <mergeCell ref="B111:D111"/>
    <mergeCell ref="B112:D112"/>
    <mergeCell ref="B75:C75"/>
    <mergeCell ref="B77:C77"/>
    <mergeCell ref="A78:C78"/>
    <mergeCell ref="B79:C79"/>
    <mergeCell ref="B76:C76"/>
    <mergeCell ref="B100:C100"/>
    <mergeCell ref="A106:C106"/>
    <mergeCell ref="A107:E107"/>
    <mergeCell ref="B108:D108"/>
    <mergeCell ref="A101:A104"/>
    <mergeCell ref="B101:C101"/>
    <mergeCell ref="B102:C102"/>
    <mergeCell ref="B103:C103"/>
    <mergeCell ref="B104:C104"/>
    <mergeCell ref="B99:C99"/>
    <mergeCell ref="B93:D93"/>
    <mergeCell ref="B94:D94"/>
    <mergeCell ref="A95:D95"/>
    <mergeCell ref="A83:E83"/>
    <mergeCell ref="B90:D90"/>
    <mergeCell ref="B91:D91"/>
    <mergeCell ref="B86:D86"/>
    <mergeCell ref="B87:D87"/>
    <mergeCell ref="A97:E97"/>
    <mergeCell ref="B98:C98"/>
    <mergeCell ref="B59:D59"/>
    <mergeCell ref="B50:D50"/>
    <mergeCell ref="B52:D52"/>
    <mergeCell ref="A53:D53"/>
    <mergeCell ref="B57:D57"/>
    <mergeCell ref="B58:D58"/>
    <mergeCell ref="B67:C67"/>
    <mergeCell ref="B64:C64"/>
    <mergeCell ref="B65:C65"/>
    <mergeCell ref="B66:C66"/>
    <mergeCell ref="B80:C80"/>
    <mergeCell ref="A81:C81"/>
    <mergeCell ref="A89:E89"/>
    <mergeCell ref="B71:C71"/>
    <mergeCell ref="A84:D84"/>
    <mergeCell ref="B85:D85"/>
    <mergeCell ref="B72:C72"/>
    <mergeCell ref="B73:C73"/>
    <mergeCell ref="B74:C74"/>
    <mergeCell ref="A21:E21"/>
    <mergeCell ref="B22:C22"/>
    <mergeCell ref="B23:C23"/>
    <mergeCell ref="B24:C24"/>
    <mergeCell ref="B25:C25"/>
    <mergeCell ref="A70:E70"/>
    <mergeCell ref="B26:C26"/>
    <mergeCell ref="B27:C27"/>
    <mergeCell ref="A29:D29"/>
    <mergeCell ref="B28:C28"/>
    <mergeCell ref="B32:C32"/>
    <mergeCell ref="B33:C33"/>
    <mergeCell ref="A34:C34"/>
    <mergeCell ref="A31:C31"/>
    <mergeCell ref="B37:C37"/>
    <mergeCell ref="B40:C40"/>
    <mergeCell ref="B41:C41"/>
    <mergeCell ref="B43:C43"/>
    <mergeCell ref="A30:E30"/>
    <mergeCell ref="B47:D47"/>
    <mergeCell ref="B48:D48"/>
    <mergeCell ref="B49:D49"/>
    <mergeCell ref="A15:E15"/>
    <mergeCell ref="B16:C16"/>
    <mergeCell ref="D16:E16"/>
    <mergeCell ref="B17:C17"/>
    <mergeCell ref="B18:C18"/>
    <mergeCell ref="B19:C19"/>
    <mergeCell ref="D17:E17"/>
    <mergeCell ref="D18:E18"/>
    <mergeCell ref="D19:E19"/>
    <mergeCell ref="B10:C10"/>
    <mergeCell ref="D8:E8"/>
    <mergeCell ref="D9:E9"/>
    <mergeCell ref="D10:E10"/>
    <mergeCell ref="D12:E12"/>
    <mergeCell ref="B12:C12"/>
    <mergeCell ref="B13:C13"/>
    <mergeCell ref="D13:E13"/>
    <mergeCell ref="A14:E14"/>
    <mergeCell ref="A11:E11"/>
    <mergeCell ref="A6:E6"/>
    <mergeCell ref="A2:E2"/>
    <mergeCell ref="A3:E3"/>
    <mergeCell ref="A4:E4"/>
    <mergeCell ref="A5:E5"/>
    <mergeCell ref="B7:C7"/>
    <mergeCell ref="D7:E7"/>
    <mergeCell ref="B8:C8"/>
    <mergeCell ref="B9:C9"/>
  </mergeCells>
  <phoneticPr fontId="13" type="noConversion"/>
  <printOptions horizontalCentered="1"/>
  <pageMargins left="0" right="0" top="1.9685039370078741" bottom="0.98425196850393704" header="0.39370078740157483" footer="0.39370078740157483"/>
  <pageSetup paperSize="9" scale="90" fitToHeight="0" orientation="portrait" r:id="rId1"/>
  <headerFooter alignWithMargins="0"/>
  <rowBreaks count="2" manualBreakCount="2">
    <brk id="45" max="4" man="1"/>
    <brk id="8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J1045"/>
  <sheetViews>
    <sheetView view="pageBreakPreview" topLeftCell="A91" zoomScaleNormal="100" zoomScaleSheetLayoutView="100" workbookViewId="0">
      <selection activeCell="D104" sqref="D104"/>
    </sheetView>
  </sheetViews>
  <sheetFormatPr defaultRowHeight="14.1" customHeight="1" x14ac:dyDescent="0.2"/>
  <cols>
    <col min="1" max="1" width="6.5703125" style="5" customWidth="1"/>
    <col min="2" max="2" width="54.140625" style="5" customWidth="1"/>
    <col min="3" max="3" width="17.28515625" style="24" customWidth="1"/>
    <col min="4" max="4" width="10.28515625" style="25" customWidth="1"/>
    <col min="5" max="5" width="20.7109375" style="5" customWidth="1"/>
    <col min="6" max="6" width="3.42578125" style="1" customWidth="1"/>
    <col min="7" max="9" width="9.140625" style="1"/>
    <col min="10" max="10" width="12.28515625" style="1" bestFit="1" customWidth="1"/>
    <col min="11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113" t="s">
        <v>1</v>
      </c>
      <c r="B2" s="113"/>
      <c r="C2" s="113"/>
      <c r="D2" s="113"/>
      <c r="E2" s="113"/>
      <c r="F2" s="4"/>
    </row>
    <row r="3" spans="1:6" ht="14.1" customHeight="1" x14ac:dyDescent="0.2">
      <c r="A3" s="114"/>
      <c r="B3" s="114"/>
      <c r="C3" s="114"/>
      <c r="D3" s="114"/>
      <c r="E3" s="114"/>
      <c r="F3" s="4"/>
    </row>
    <row r="4" spans="1:6" ht="14.1" customHeight="1" thickBot="1" x14ac:dyDescent="0.25">
      <c r="A4" s="115"/>
      <c r="B4" s="115"/>
      <c r="C4" s="115"/>
      <c r="D4" s="115"/>
      <c r="E4" s="115"/>
      <c r="F4" s="4"/>
    </row>
    <row r="5" spans="1:6" ht="14.1" customHeight="1" x14ac:dyDescent="0.2">
      <c r="A5" s="116"/>
      <c r="B5" s="117"/>
      <c r="C5" s="117"/>
      <c r="D5" s="117"/>
      <c r="E5" s="118"/>
      <c r="F5" s="4"/>
    </row>
    <row r="6" spans="1:6" ht="14.1" customHeight="1" x14ac:dyDescent="0.2">
      <c r="A6" s="110"/>
      <c r="B6" s="111"/>
      <c r="C6" s="111"/>
      <c r="D6" s="111"/>
      <c r="E6" s="112"/>
      <c r="F6" s="4"/>
    </row>
    <row r="7" spans="1:6" ht="14.1" customHeight="1" x14ac:dyDescent="0.2">
      <c r="A7" s="31" t="s">
        <v>2</v>
      </c>
      <c r="B7" s="119" t="s">
        <v>3</v>
      </c>
      <c r="C7" s="120"/>
      <c r="D7" s="121"/>
      <c r="E7" s="122"/>
      <c r="F7" s="30"/>
    </row>
    <row r="8" spans="1:6" ht="14.1" customHeight="1" x14ac:dyDescent="0.2">
      <c r="A8" s="6" t="s">
        <v>4</v>
      </c>
      <c r="B8" s="110" t="s">
        <v>123</v>
      </c>
      <c r="C8" s="112"/>
      <c r="D8" s="123" t="s">
        <v>126</v>
      </c>
      <c r="E8" s="124"/>
      <c r="F8" s="7"/>
    </row>
    <row r="9" spans="1:6" ht="14.1" customHeight="1" x14ac:dyDescent="0.2">
      <c r="A9" s="6" t="s">
        <v>5</v>
      </c>
      <c r="B9" s="110" t="s">
        <v>6</v>
      </c>
      <c r="C9" s="112"/>
      <c r="D9" s="123" t="s">
        <v>120</v>
      </c>
      <c r="E9" s="124"/>
      <c r="F9" s="7"/>
    </row>
    <row r="10" spans="1:6" ht="14.1" customHeight="1" x14ac:dyDescent="0.2">
      <c r="A10" s="6" t="s">
        <v>7</v>
      </c>
      <c r="B10" s="110" t="s">
        <v>8</v>
      </c>
      <c r="C10" s="112"/>
      <c r="D10" s="125"/>
      <c r="E10" s="126"/>
      <c r="F10" s="7"/>
    </row>
    <row r="11" spans="1:6" ht="14.1" customHeight="1" x14ac:dyDescent="0.2">
      <c r="A11" s="137" t="s">
        <v>53</v>
      </c>
      <c r="B11" s="137"/>
      <c r="C11" s="137"/>
      <c r="D11" s="137"/>
      <c r="E11" s="137"/>
      <c r="F11" s="7"/>
    </row>
    <row r="12" spans="1:6" ht="12.75" customHeight="1" x14ac:dyDescent="0.2">
      <c r="A12" s="33"/>
      <c r="B12" s="128" t="s">
        <v>9</v>
      </c>
      <c r="C12" s="129"/>
      <c r="D12" s="127" t="s">
        <v>52</v>
      </c>
      <c r="E12" s="127"/>
      <c r="F12" s="7"/>
    </row>
    <row r="13" spans="1:6" ht="15" customHeight="1" x14ac:dyDescent="0.2">
      <c r="A13" s="32"/>
      <c r="B13" s="130" t="s">
        <v>54</v>
      </c>
      <c r="C13" s="131"/>
      <c r="D13" s="132">
        <v>1</v>
      </c>
      <c r="E13" s="133"/>
      <c r="F13" s="7"/>
    </row>
    <row r="14" spans="1:6" s="28" customFormat="1" ht="14.1" customHeight="1" x14ac:dyDescent="0.2">
      <c r="A14" s="134" t="s">
        <v>129</v>
      </c>
      <c r="B14" s="135"/>
      <c r="C14" s="135"/>
      <c r="D14" s="135"/>
      <c r="E14" s="136"/>
      <c r="F14" s="27"/>
    </row>
    <row r="15" spans="1:6" ht="14.1" customHeight="1" x14ac:dyDescent="0.2">
      <c r="A15" s="138" t="s">
        <v>10</v>
      </c>
      <c r="B15" s="139"/>
      <c r="C15" s="139"/>
      <c r="D15" s="139"/>
      <c r="E15" s="140"/>
      <c r="F15" s="4"/>
    </row>
    <row r="16" spans="1:6" ht="14.1" customHeight="1" x14ac:dyDescent="0.2">
      <c r="A16" s="10">
        <v>1</v>
      </c>
      <c r="B16" s="141" t="s">
        <v>11</v>
      </c>
      <c r="C16" s="142"/>
      <c r="D16" s="123" t="s">
        <v>121</v>
      </c>
      <c r="E16" s="124"/>
      <c r="F16" s="4"/>
    </row>
    <row r="17" spans="1:6" ht="14.1" customHeight="1" x14ac:dyDescent="0.2">
      <c r="A17" s="10">
        <v>2</v>
      </c>
      <c r="B17" s="141" t="s">
        <v>12</v>
      </c>
      <c r="C17" s="142"/>
      <c r="D17" s="144">
        <v>1575.81</v>
      </c>
      <c r="E17" s="145">
        <v>0</v>
      </c>
      <c r="F17" s="4"/>
    </row>
    <row r="18" spans="1:6" ht="14.1" customHeight="1" x14ac:dyDescent="0.2">
      <c r="A18" s="10">
        <v>3</v>
      </c>
      <c r="B18" s="141" t="s">
        <v>13</v>
      </c>
      <c r="C18" s="142"/>
      <c r="D18" s="123" t="s">
        <v>121</v>
      </c>
      <c r="E18" s="124"/>
      <c r="F18" s="4"/>
    </row>
    <row r="19" spans="1:6" ht="14.1" customHeight="1" x14ac:dyDescent="0.2">
      <c r="A19" s="10">
        <v>4</v>
      </c>
      <c r="B19" s="143" t="s">
        <v>14</v>
      </c>
      <c r="C19" s="143"/>
      <c r="D19" s="146"/>
      <c r="E19" s="147"/>
      <c r="F19" s="4"/>
    </row>
    <row r="20" spans="1:6" ht="14.1" customHeight="1" x14ac:dyDescent="0.2">
      <c r="A20" s="10">
        <v>5</v>
      </c>
      <c r="B20" s="141" t="s">
        <v>55</v>
      </c>
      <c r="C20" s="142"/>
      <c r="D20" s="125"/>
      <c r="E20" s="126"/>
      <c r="F20" s="4"/>
    </row>
    <row r="21" spans="1:6" ht="14.1" customHeight="1" x14ac:dyDescent="0.2">
      <c r="A21" s="148" t="s">
        <v>15</v>
      </c>
      <c r="B21" s="148"/>
      <c r="C21" s="148"/>
      <c r="D21" s="148"/>
      <c r="E21" s="148"/>
      <c r="F21" s="4"/>
    </row>
    <row r="22" spans="1:6" ht="14.1" customHeight="1" x14ac:dyDescent="0.2">
      <c r="A22" s="8">
        <v>1</v>
      </c>
      <c r="B22" s="149" t="s">
        <v>16</v>
      </c>
      <c r="C22" s="149"/>
      <c r="D22" s="12" t="s">
        <v>17</v>
      </c>
      <c r="E22" s="8" t="s">
        <v>18</v>
      </c>
      <c r="F22" s="4"/>
    </row>
    <row r="23" spans="1:6" ht="14.1" customHeight="1" x14ac:dyDescent="0.2">
      <c r="A23" s="10" t="s">
        <v>2</v>
      </c>
      <c r="B23" s="143" t="s">
        <v>19</v>
      </c>
      <c r="C23" s="143"/>
      <c r="D23" s="13"/>
      <c r="E23" s="15">
        <f>D17</f>
        <v>1575.81</v>
      </c>
      <c r="F23" s="4"/>
    </row>
    <row r="24" spans="1:6" ht="14.1" customHeight="1" x14ac:dyDescent="0.2">
      <c r="A24" s="10" t="s">
        <v>4</v>
      </c>
      <c r="B24" s="143" t="s">
        <v>20</v>
      </c>
      <c r="C24" s="143"/>
      <c r="D24" s="13">
        <v>0.3</v>
      </c>
      <c r="E24" s="14"/>
      <c r="F24" s="23"/>
    </row>
    <row r="25" spans="1:6" ht="14.1" customHeight="1" x14ac:dyDescent="0.2">
      <c r="A25" s="10" t="s">
        <v>5</v>
      </c>
      <c r="B25" s="143" t="s">
        <v>21</v>
      </c>
      <c r="C25" s="143"/>
      <c r="D25" s="13">
        <v>0</v>
      </c>
      <c r="E25" s="14">
        <v>0</v>
      </c>
      <c r="F25" s="4"/>
    </row>
    <row r="26" spans="1:6" ht="14.1" customHeight="1" x14ac:dyDescent="0.2">
      <c r="A26" s="10" t="s">
        <v>7</v>
      </c>
      <c r="B26" s="143" t="s">
        <v>108</v>
      </c>
      <c r="C26" s="143"/>
      <c r="D26" s="13">
        <v>0.2</v>
      </c>
      <c r="E26" s="69"/>
      <c r="F26" s="4"/>
    </row>
    <row r="27" spans="1:6" ht="14.1" customHeight="1" x14ac:dyDescent="0.2">
      <c r="A27" s="10" t="s">
        <v>23</v>
      </c>
      <c r="B27" s="143" t="s">
        <v>57</v>
      </c>
      <c r="C27" s="143"/>
      <c r="D27" s="13">
        <v>0</v>
      </c>
      <c r="E27" s="14">
        <v>0</v>
      </c>
      <c r="F27" s="4"/>
    </row>
    <row r="28" spans="1:6" ht="14.1" customHeight="1" x14ac:dyDescent="0.2">
      <c r="A28" s="10" t="s">
        <v>24</v>
      </c>
      <c r="B28" s="143" t="s">
        <v>27</v>
      </c>
      <c r="C28" s="143"/>
      <c r="D28" s="13">
        <v>0</v>
      </c>
      <c r="E28" s="14">
        <v>0</v>
      </c>
      <c r="F28" s="4"/>
    </row>
    <row r="29" spans="1:6" ht="14.1" customHeight="1" x14ac:dyDescent="0.2">
      <c r="A29" s="149" t="s">
        <v>39</v>
      </c>
      <c r="B29" s="149"/>
      <c r="C29" s="149"/>
      <c r="D29" s="149"/>
      <c r="E29" s="35">
        <f>ROUND(SUM(E23:E28),2)</f>
        <v>1575.81</v>
      </c>
      <c r="F29" s="4"/>
    </row>
    <row r="30" spans="1:6" ht="14.1" customHeight="1" x14ac:dyDescent="0.2">
      <c r="A30" s="148" t="s">
        <v>58</v>
      </c>
      <c r="B30" s="148"/>
      <c r="C30" s="148"/>
      <c r="D30" s="148"/>
      <c r="E30" s="148"/>
      <c r="F30" s="4"/>
    </row>
    <row r="31" spans="1:6" s="3" customFormat="1" ht="14.1" customHeight="1" x14ac:dyDescent="0.2">
      <c r="A31" s="138" t="s">
        <v>59</v>
      </c>
      <c r="B31" s="139"/>
      <c r="C31" s="140"/>
      <c r="D31" s="12" t="s">
        <v>17</v>
      </c>
      <c r="E31" s="8" t="s">
        <v>31</v>
      </c>
      <c r="F31" s="7"/>
    </row>
    <row r="32" spans="1:6" s="3" customFormat="1" ht="14.1" customHeight="1" x14ac:dyDescent="0.2">
      <c r="A32" s="17" t="s">
        <v>2</v>
      </c>
      <c r="B32" s="150" t="s">
        <v>41</v>
      </c>
      <c r="C32" s="150"/>
      <c r="D32" s="29">
        <v>8.3299999999999999E-2</v>
      </c>
      <c r="E32" s="14">
        <f>ROUND($E$29*D32,2)</f>
        <v>131.26</v>
      </c>
      <c r="F32" s="7"/>
    </row>
    <row r="33" spans="1:6" s="3" customFormat="1" ht="14.1" customHeight="1" x14ac:dyDescent="0.2">
      <c r="A33" s="17" t="s">
        <v>4</v>
      </c>
      <c r="B33" s="150" t="s">
        <v>60</v>
      </c>
      <c r="C33" s="150"/>
      <c r="D33" s="29">
        <v>0.1111</v>
      </c>
      <c r="E33" s="14">
        <f>ROUND($E$29*D33,2)</f>
        <v>175.07</v>
      </c>
      <c r="F33" s="7"/>
    </row>
    <row r="34" spans="1:6" s="3" customFormat="1" ht="14.1" customHeight="1" x14ac:dyDescent="0.2">
      <c r="A34" s="151" t="s">
        <v>61</v>
      </c>
      <c r="B34" s="151"/>
      <c r="C34" s="151"/>
      <c r="D34" s="18">
        <f>SUM(D32:D33)</f>
        <v>0.19440000000000002</v>
      </c>
      <c r="E34" s="15">
        <f>ROUND($E$29*D34,2)</f>
        <v>306.33999999999997</v>
      </c>
      <c r="F34" s="7"/>
    </row>
    <row r="35" spans="1:6" s="3" customFormat="1" ht="14.1" customHeight="1" x14ac:dyDescent="0.2">
      <c r="A35" s="49"/>
      <c r="B35" s="50"/>
      <c r="C35" s="51"/>
      <c r="D35" s="18"/>
      <c r="E35" s="15"/>
      <c r="F35" s="7"/>
    </row>
    <row r="36" spans="1:6" s="3" customFormat="1" ht="14.1" customHeight="1" x14ac:dyDescent="0.2">
      <c r="A36" s="138" t="s">
        <v>62</v>
      </c>
      <c r="B36" s="139"/>
      <c r="C36" s="140"/>
      <c r="D36" s="12" t="s">
        <v>17</v>
      </c>
      <c r="E36" s="8" t="s">
        <v>31</v>
      </c>
      <c r="F36" s="7"/>
    </row>
    <row r="37" spans="1:6" s="3" customFormat="1" ht="14.1" customHeight="1" x14ac:dyDescent="0.2">
      <c r="A37" s="17" t="s">
        <v>2</v>
      </c>
      <c r="B37" s="150" t="s">
        <v>32</v>
      </c>
      <c r="C37" s="150"/>
      <c r="D37" s="13">
        <v>0.2</v>
      </c>
      <c r="E37" s="14">
        <f>ROUND((E29+E34+E78)*D37,2)</f>
        <v>381.43</v>
      </c>
      <c r="F37" s="7"/>
    </row>
    <row r="38" spans="1:6" s="3" customFormat="1" ht="14.1" customHeight="1" x14ac:dyDescent="0.2">
      <c r="A38" s="17" t="s">
        <v>4</v>
      </c>
      <c r="B38" s="150" t="s">
        <v>36</v>
      </c>
      <c r="C38" s="150"/>
      <c r="D38" s="13">
        <v>2.5000000000000001E-2</v>
      </c>
      <c r="E38" s="14">
        <f>ROUND((E29+E34+E78)*D38,2)</f>
        <v>47.68</v>
      </c>
      <c r="F38" s="7"/>
    </row>
    <row r="39" spans="1:6" s="3" customFormat="1" ht="14.1" customHeight="1" x14ac:dyDescent="0.2">
      <c r="A39" s="17" t="s">
        <v>5</v>
      </c>
      <c r="B39" s="150" t="s">
        <v>137</v>
      </c>
      <c r="C39" s="150"/>
      <c r="D39" s="76">
        <v>0.03</v>
      </c>
      <c r="E39" s="14">
        <f>ROUND((E29+E34+E78)*D39,2)</f>
        <v>57.22</v>
      </c>
      <c r="F39" s="7"/>
    </row>
    <row r="40" spans="1:6" s="3" customFormat="1" ht="14.1" customHeight="1" x14ac:dyDescent="0.2">
      <c r="A40" s="17" t="s">
        <v>7</v>
      </c>
      <c r="B40" s="150" t="s">
        <v>33</v>
      </c>
      <c r="C40" s="150"/>
      <c r="D40" s="13">
        <v>1.4999999999999999E-2</v>
      </c>
      <c r="E40" s="14">
        <f>(E29+E34+E78)*D40</f>
        <v>28.607549999999996</v>
      </c>
      <c r="F40" s="7"/>
    </row>
    <row r="41" spans="1:6" s="3" customFormat="1" ht="14.1" customHeight="1" x14ac:dyDescent="0.2">
      <c r="A41" s="17" t="s">
        <v>23</v>
      </c>
      <c r="B41" s="150" t="s">
        <v>34</v>
      </c>
      <c r="C41" s="150"/>
      <c r="D41" s="13">
        <v>0.01</v>
      </c>
      <c r="E41" s="14">
        <f>(E29+E34+E78)*D41</f>
        <v>19.0717</v>
      </c>
      <c r="F41" s="7"/>
    </row>
    <row r="42" spans="1:6" s="3" customFormat="1" ht="14.1" customHeight="1" x14ac:dyDescent="0.2">
      <c r="A42" s="17" t="s">
        <v>24</v>
      </c>
      <c r="B42" s="150" t="s">
        <v>38</v>
      </c>
      <c r="C42" s="150"/>
      <c r="D42" s="13">
        <v>6.0000000000000001E-3</v>
      </c>
      <c r="E42" s="14">
        <f>(E29+E34+E78)*D42</f>
        <v>11.443019999999999</v>
      </c>
      <c r="F42" s="7"/>
    </row>
    <row r="43" spans="1:6" s="3" customFormat="1" ht="14.1" customHeight="1" x14ac:dyDescent="0.2">
      <c r="A43" s="17" t="s">
        <v>25</v>
      </c>
      <c r="B43" s="150" t="s">
        <v>35</v>
      </c>
      <c r="C43" s="150"/>
      <c r="D43" s="13">
        <v>2E-3</v>
      </c>
      <c r="E43" s="14">
        <f>(E29+E34+E78)*D43</f>
        <v>3.8143399999999996</v>
      </c>
      <c r="F43" s="7"/>
    </row>
    <row r="44" spans="1:6" s="3" customFormat="1" ht="14.1" customHeight="1" x14ac:dyDescent="0.2">
      <c r="A44" s="17" t="s">
        <v>26</v>
      </c>
      <c r="B44" s="150" t="s">
        <v>37</v>
      </c>
      <c r="C44" s="150"/>
      <c r="D44" s="13">
        <v>0.08</v>
      </c>
      <c r="E44" s="14">
        <f>ROUND((E29+E34+E78)*D44,2)</f>
        <v>152.57</v>
      </c>
      <c r="F44" s="7"/>
    </row>
    <row r="45" spans="1:6" s="3" customFormat="1" ht="14.1" customHeight="1" x14ac:dyDescent="0.2">
      <c r="A45" s="149" t="s">
        <v>39</v>
      </c>
      <c r="B45" s="149"/>
      <c r="C45" s="149"/>
      <c r="D45" s="38">
        <f>SUM(D37:D44)</f>
        <v>0.36800000000000005</v>
      </c>
      <c r="E45" s="35">
        <f>SUM(E37:E44)</f>
        <v>701.83661000000006</v>
      </c>
      <c r="F45" s="7"/>
    </row>
    <row r="46" spans="1:6" s="3" customFormat="1" ht="14.1" customHeight="1" x14ac:dyDescent="0.2">
      <c r="A46" s="138" t="s">
        <v>63</v>
      </c>
      <c r="B46" s="139"/>
      <c r="C46" s="140"/>
      <c r="D46" s="45"/>
      <c r="E46" s="8"/>
      <c r="F46" s="7"/>
    </row>
    <row r="47" spans="1:6" ht="14.1" customHeight="1" x14ac:dyDescent="0.2">
      <c r="A47" s="10" t="s">
        <v>2</v>
      </c>
      <c r="B47" s="143" t="s">
        <v>28</v>
      </c>
      <c r="C47" s="143"/>
      <c r="D47" s="143"/>
      <c r="E47" s="14">
        <f>((4.75*2)*22)-(E23*0.06)</f>
        <v>114.45140000000001</v>
      </c>
      <c r="F47" s="26"/>
    </row>
    <row r="48" spans="1:6" ht="14.1" customHeight="1" x14ac:dyDescent="0.2">
      <c r="A48" s="10" t="s">
        <v>4</v>
      </c>
      <c r="B48" s="143" t="s">
        <v>64</v>
      </c>
      <c r="C48" s="143"/>
      <c r="D48" s="143"/>
      <c r="E48" s="34">
        <f>(22*21)*0.9</f>
        <v>415.8</v>
      </c>
      <c r="F48" s="4"/>
    </row>
    <row r="49" spans="1:6" ht="14.1" customHeight="1" x14ac:dyDescent="0.2">
      <c r="A49" s="10" t="s">
        <v>5</v>
      </c>
      <c r="B49" s="143" t="s">
        <v>122</v>
      </c>
      <c r="C49" s="143"/>
      <c r="D49" s="143"/>
      <c r="E49" s="36">
        <v>17</v>
      </c>
      <c r="F49" s="4"/>
    </row>
    <row r="50" spans="1:6" ht="14.1" customHeight="1" x14ac:dyDescent="0.2">
      <c r="A50" s="10" t="s">
        <v>7</v>
      </c>
      <c r="B50" s="143" t="s">
        <v>65</v>
      </c>
      <c r="C50" s="143"/>
      <c r="D50" s="143"/>
      <c r="E50" s="11"/>
      <c r="F50" s="4"/>
    </row>
    <row r="51" spans="1:6" ht="14.1" customHeight="1" x14ac:dyDescent="0.2">
      <c r="A51" s="10" t="s">
        <v>23</v>
      </c>
      <c r="B51" s="143" t="s">
        <v>109</v>
      </c>
      <c r="C51" s="143"/>
      <c r="D51" s="143"/>
      <c r="E51" s="11">
        <v>0</v>
      </c>
      <c r="F51" s="4"/>
    </row>
    <row r="52" spans="1:6" ht="14.1" customHeight="1" x14ac:dyDescent="0.2">
      <c r="A52" s="10" t="s">
        <v>24</v>
      </c>
      <c r="B52" s="143" t="s">
        <v>66</v>
      </c>
      <c r="C52" s="143"/>
      <c r="D52" s="143"/>
      <c r="E52" s="11"/>
      <c r="F52" s="4"/>
    </row>
    <row r="53" spans="1:6" ht="14.1" customHeight="1" x14ac:dyDescent="0.2">
      <c r="A53" s="149" t="s">
        <v>39</v>
      </c>
      <c r="B53" s="149"/>
      <c r="C53" s="149"/>
      <c r="D53" s="149"/>
      <c r="E53" s="37">
        <f>ROUND(SUM(E47:E52),2)</f>
        <v>547.25</v>
      </c>
      <c r="F53" s="4"/>
    </row>
    <row r="54" spans="1:6" ht="14.1" customHeight="1" x14ac:dyDescent="0.2">
      <c r="A54" s="138" t="s">
        <v>67</v>
      </c>
      <c r="B54" s="139"/>
      <c r="C54" s="139"/>
      <c r="D54" s="139"/>
      <c r="E54" s="140"/>
      <c r="F54" s="4"/>
    </row>
    <row r="55" spans="1:6" ht="14.1" customHeight="1" x14ac:dyDescent="0.2">
      <c r="A55" s="138" t="s">
        <v>68</v>
      </c>
      <c r="B55" s="139"/>
      <c r="C55" s="139"/>
      <c r="D55" s="140"/>
      <c r="E55" s="8"/>
      <c r="F55" s="4"/>
    </row>
    <row r="56" spans="1:6" ht="14.1" customHeight="1" x14ac:dyDescent="0.2">
      <c r="A56" s="10" t="s">
        <v>69</v>
      </c>
      <c r="B56" s="143" t="s">
        <v>72</v>
      </c>
      <c r="C56" s="143"/>
      <c r="D56" s="143"/>
      <c r="E56" s="14">
        <f>E34</f>
        <v>306.33999999999997</v>
      </c>
      <c r="F56" s="4"/>
    </row>
    <row r="57" spans="1:6" ht="14.1" customHeight="1" x14ac:dyDescent="0.2">
      <c r="A57" s="10" t="s">
        <v>70</v>
      </c>
      <c r="B57" s="143" t="s">
        <v>73</v>
      </c>
      <c r="C57" s="143"/>
      <c r="D57" s="143"/>
      <c r="E57" s="14">
        <f>E45</f>
        <v>701.83661000000006</v>
      </c>
      <c r="F57" s="4"/>
    </row>
    <row r="58" spans="1:6" ht="14.1" customHeight="1" x14ac:dyDescent="0.2">
      <c r="A58" s="10" t="s">
        <v>71</v>
      </c>
      <c r="B58" s="143" t="s">
        <v>74</v>
      </c>
      <c r="C58" s="143"/>
      <c r="D58" s="143"/>
      <c r="E58" s="14">
        <f>E53</f>
        <v>547.25</v>
      </c>
      <c r="F58" s="4"/>
    </row>
    <row r="59" spans="1:6" ht="14.1" customHeight="1" x14ac:dyDescent="0.2">
      <c r="A59" s="10"/>
      <c r="B59" s="125" t="s">
        <v>39</v>
      </c>
      <c r="C59" s="154"/>
      <c r="D59" s="126"/>
      <c r="E59" s="15">
        <f>ROUND(SUM(E56:E58),2)</f>
        <v>1555.43</v>
      </c>
      <c r="F59" s="4"/>
    </row>
    <row r="60" spans="1:6" ht="14.1" customHeight="1" x14ac:dyDescent="0.2">
      <c r="A60" s="1"/>
      <c r="B60" s="1"/>
      <c r="C60" s="1"/>
      <c r="D60" s="1"/>
      <c r="E60" s="54"/>
      <c r="F60" s="4"/>
    </row>
    <row r="61" spans="1:6" ht="14.1" customHeight="1" x14ac:dyDescent="0.2">
      <c r="A61" s="148" t="s">
        <v>75</v>
      </c>
      <c r="B61" s="148"/>
      <c r="C61" s="148"/>
      <c r="D61" s="148"/>
      <c r="E61" s="148"/>
      <c r="F61" s="4"/>
    </row>
    <row r="62" spans="1:6" ht="14.1" customHeight="1" x14ac:dyDescent="0.2">
      <c r="A62" s="17" t="s">
        <v>2</v>
      </c>
      <c r="B62" s="150" t="s">
        <v>42</v>
      </c>
      <c r="C62" s="150"/>
      <c r="D62" s="55">
        <v>4.1700000000000001E-3</v>
      </c>
      <c r="E62" s="14">
        <f>ROUND($E$29*D62,2)</f>
        <v>6.57</v>
      </c>
      <c r="F62" s="4"/>
    </row>
    <row r="63" spans="1:6" ht="14.1" customHeight="1" x14ac:dyDescent="0.2">
      <c r="A63" s="17" t="s">
        <v>4</v>
      </c>
      <c r="B63" s="143" t="s">
        <v>51</v>
      </c>
      <c r="C63" s="150"/>
      <c r="D63" s="55">
        <v>3.3E-4</v>
      </c>
      <c r="E63" s="14">
        <f>E62*0.08</f>
        <v>0.52560000000000007</v>
      </c>
      <c r="F63" s="4"/>
    </row>
    <row r="64" spans="1:6" ht="14.1" customHeight="1" x14ac:dyDescent="0.2">
      <c r="A64" s="17" t="s">
        <v>5</v>
      </c>
      <c r="B64" s="143" t="s">
        <v>76</v>
      </c>
      <c r="C64" s="150"/>
      <c r="D64" s="55">
        <v>1.6000000000000001E-3</v>
      </c>
      <c r="E64" s="14">
        <f>ROUND($E$29*D64,2)</f>
        <v>2.52</v>
      </c>
      <c r="F64" s="4"/>
    </row>
    <row r="65" spans="1:6" ht="14.1" customHeight="1" x14ac:dyDescent="0.2">
      <c r="A65" s="17" t="s">
        <v>7</v>
      </c>
      <c r="B65" s="143" t="s">
        <v>0</v>
      </c>
      <c r="C65" s="150"/>
      <c r="D65" s="55">
        <v>1.9439999999999999E-2</v>
      </c>
      <c r="E65" s="14">
        <f>ROUND($E$29*D65,2)</f>
        <v>30.63</v>
      </c>
      <c r="F65" s="4"/>
    </row>
    <row r="66" spans="1:6" ht="14.1" customHeight="1" x14ac:dyDescent="0.2">
      <c r="A66" s="17" t="s">
        <v>23</v>
      </c>
      <c r="B66" s="143" t="s">
        <v>77</v>
      </c>
      <c r="C66" s="150"/>
      <c r="D66" s="55">
        <v>7.1599999999999997E-3</v>
      </c>
      <c r="E66" s="14">
        <f>E65*D45</f>
        <v>11.271840000000001</v>
      </c>
      <c r="F66" s="4"/>
    </row>
    <row r="67" spans="1:6" ht="14.1" customHeight="1" x14ac:dyDescent="0.2">
      <c r="A67" s="17" t="s">
        <v>24</v>
      </c>
      <c r="B67" s="143" t="s">
        <v>78</v>
      </c>
      <c r="C67" s="150"/>
      <c r="D67" s="55">
        <v>3.2000000000000001E-2</v>
      </c>
      <c r="E67" s="14">
        <f>E29*D67</f>
        <v>50.425919999999998</v>
      </c>
      <c r="F67" s="4"/>
    </row>
    <row r="68" spans="1:6" ht="14.1" customHeight="1" x14ac:dyDescent="0.2">
      <c r="A68" s="149" t="s">
        <v>39</v>
      </c>
      <c r="B68" s="149"/>
      <c r="C68" s="149"/>
      <c r="D68" s="38">
        <f>SUM(D62:D67)</f>
        <v>6.4700000000000008E-2</v>
      </c>
      <c r="E68" s="35">
        <f>SUM(E62:E67)</f>
        <v>101.94335999999998</v>
      </c>
      <c r="F68" s="4"/>
    </row>
    <row r="69" spans="1:6" ht="14.1" customHeight="1" x14ac:dyDescent="0.2">
      <c r="A69" s="1"/>
      <c r="B69" s="1"/>
      <c r="C69" s="1"/>
      <c r="D69" s="1"/>
      <c r="E69" s="54"/>
      <c r="F69" s="4"/>
    </row>
    <row r="70" spans="1:6" ht="14.1" customHeight="1" x14ac:dyDescent="0.2">
      <c r="A70" s="148" t="s">
        <v>79</v>
      </c>
      <c r="B70" s="148"/>
      <c r="C70" s="148"/>
      <c r="D70" s="148"/>
      <c r="E70" s="148"/>
      <c r="F70" s="4"/>
    </row>
    <row r="71" spans="1:6" ht="14.1" customHeight="1" x14ac:dyDescent="0.2">
      <c r="A71" s="8" t="s">
        <v>30</v>
      </c>
      <c r="B71" s="155" t="s">
        <v>80</v>
      </c>
      <c r="C71" s="155"/>
      <c r="D71" s="12" t="s">
        <v>17</v>
      </c>
      <c r="E71" s="8" t="s">
        <v>31</v>
      </c>
      <c r="F71" s="4"/>
    </row>
    <row r="72" spans="1:6" ht="14.1" customHeight="1" x14ac:dyDescent="0.2">
      <c r="A72" s="10" t="s">
        <v>2</v>
      </c>
      <c r="B72" s="143" t="s">
        <v>81</v>
      </c>
      <c r="C72" s="143"/>
      <c r="D72" s="70">
        <v>9.2599999999999991E-3</v>
      </c>
      <c r="E72" s="14">
        <f t="shared" ref="E72:E77" si="0">ROUND($E$29*D72,2)</f>
        <v>14.59</v>
      </c>
      <c r="F72" s="4"/>
    </row>
    <row r="73" spans="1:6" ht="14.1" customHeight="1" x14ac:dyDescent="0.2">
      <c r="A73" s="10" t="s">
        <v>4</v>
      </c>
      <c r="B73" s="143" t="s">
        <v>82</v>
      </c>
      <c r="C73" s="143"/>
      <c r="D73" s="70">
        <v>5.5599999999999998E-3</v>
      </c>
      <c r="E73" s="14">
        <f t="shared" si="0"/>
        <v>8.76</v>
      </c>
      <c r="F73" s="4"/>
    </row>
    <row r="74" spans="1:6" ht="14.1" customHeight="1" x14ac:dyDescent="0.2">
      <c r="A74" s="10" t="s">
        <v>5</v>
      </c>
      <c r="B74" s="143" t="s">
        <v>83</v>
      </c>
      <c r="C74" s="143"/>
      <c r="D74" s="70">
        <v>2.7999999999999998E-4</v>
      </c>
      <c r="E74" s="14">
        <f t="shared" si="0"/>
        <v>0.44</v>
      </c>
      <c r="F74" s="4"/>
    </row>
    <row r="75" spans="1:6" ht="14.1" customHeight="1" x14ac:dyDescent="0.2">
      <c r="A75" s="10" t="s">
        <v>7</v>
      </c>
      <c r="B75" s="143" t="s">
        <v>84</v>
      </c>
      <c r="C75" s="143"/>
      <c r="D75" s="70">
        <v>2.2000000000000001E-4</v>
      </c>
      <c r="E75" s="14">
        <f t="shared" si="0"/>
        <v>0.35</v>
      </c>
      <c r="F75" s="4"/>
    </row>
    <row r="76" spans="1:6" ht="14.1" customHeight="1" x14ac:dyDescent="0.2">
      <c r="A76" s="10" t="s">
        <v>23</v>
      </c>
      <c r="B76" s="143" t="s">
        <v>136</v>
      </c>
      <c r="C76" s="143"/>
      <c r="D76" s="70">
        <v>5.5999999999999995E-4</v>
      </c>
      <c r="E76" s="14">
        <f t="shared" si="0"/>
        <v>0.88</v>
      </c>
      <c r="F76" s="4"/>
    </row>
    <row r="77" spans="1:6" ht="14.1" customHeight="1" x14ac:dyDescent="0.2">
      <c r="A77" s="10" t="s">
        <v>24</v>
      </c>
      <c r="B77" s="143" t="s">
        <v>85</v>
      </c>
      <c r="C77" s="143"/>
      <c r="D77" s="29">
        <v>0</v>
      </c>
      <c r="E77" s="14">
        <f t="shared" si="0"/>
        <v>0</v>
      </c>
      <c r="F77" s="4"/>
    </row>
    <row r="78" spans="1:6" ht="14.1" customHeight="1" x14ac:dyDescent="0.2">
      <c r="A78" s="151" t="s">
        <v>86</v>
      </c>
      <c r="B78" s="151"/>
      <c r="C78" s="151"/>
      <c r="D78" s="18">
        <f>SUM(D72:D77)</f>
        <v>1.5880000000000002E-2</v>
      </c>
      <c r="E78" s="15">
        <f>SUM(E72:E77)</f>
        <v>25.020000000000003</v>
      </c>
      <c r="F78" s="4"/>
    </row>
    <row r="79" spans="1:6" ht="13.5" customHeight="1" x14ac:dyDescent="0.2">
      <c r="A79" s="8" t="s">
        <v>40</v>
      </c>
      <c r="B79" s="155" t="s">
        <v>87</v>
      </c>
      <c r="C79" s="155"/>
      <c r="D79" s="12" t="s">
        <v>17</v>
      </c>
      <c r="E79" s="8" t="s">
        <v>31</v>
      </c>
      <c r="F79" s="4"/>
    </row>
    <row r="80" spans="1:6" ht="14.1" customHeight="1" x14ac:dyDescent="0.2">
      <c r="A80" s="10" t="s">
        <v>2</v>
      </c>
      <c r="B80" s="143" t="s">
        <v>88</v>
      </c>
      <c r="C80" s="143"/>
      <c r="D80" s="29">
        <v>0</v>
      </c>
      <c r="E80" s="14">
        <f>ROUND($E$29*D80,2)</f>
        <v>0</v>
      </c>
      <c r="F80" s="4"/>
    </row>
    <row r="81" spans="1:6" ht="14.1" customHeight="1" x14ac:dyDescent="0.2">
      <c r="A81" s="151" t="s">
        <v>86</v>
      </c>
      <c r="B81" s="151"/>
      <c r="C81" s="151"/>
      <c r="D81" s="18">
        <v>0</v>
      </c>
      <c r="E81" s="15">
        <f>ROUND($E$29*D81,2)</f>
        <v>0</v>
      </c>
      <c r="F81" s="4"/>
    </row>
    <row r="82" spans="1:6" ht="14.1" customHeight="1" x14ac:dyDescent="0.2">
      <c r="A82" s="52"/>
      <c r="B82" s="52"/>
      <c r="C82" s="52"/>
      <c r="D82" s="52"/>
      <c r="E82" s="53"/>
      <c r="F82" s="4"/>
    </row>
    <row r="83" spans="1:6" ht="14.1" customHeight="1" x14ac:dyDescent="0.2">
      <c r="A83" s="138" t="s">
        <v>89</v>
      </c>
      <c r="B83" s="139"/>
      <c r="C83" s="139"/>
      <c r="D83" s="139"/>
      <c r="E83" s="140"/>
      <c r="F83" s="4"/>
    </row>
    <row r="84" spans="1:6" ht="14.1" customHeight="1" x14ac:dyDescent="0.2">
      <c r="A84" s="138" t="s">
        <v>90</v>
      </c>
      <c r="B84" s="139"/>
      <c r="C84" s="139"/>
      <c r="D84" s="140"/>
      <c r="E84" s="8"/>
      <c r="F84" s="4"/>
    </row>
    <row r="85" spans="1:6" ht="14.1" customHeight="1" x14ac:dyDescent="0.2">
      <c r="A85" s="10" t="s">
        <v>30</v>
      </c>
      <c r="B85" s="143" t="s">
        <v>80</v>
      </c>
      <c r="C85" s="143"/>
      <c r="D85" s="143"/>
      <c r="E85" s="14">
        <f>E78</f>
        <v>25.020000000000003</v>
      </c>
      <c r="F85" s="4"/>
    </row>
    <row r="86" spans="1:6" ht="14.1" customHeight="1" x14ac:dyDescent="0.2">
      <c r="A86" s="10" t="s">
        <v>40</v>
      </c>
      <c r="B86" s="143" t="s">
        <v>87</v>
      </c>
      <c r="C86" s="143"/>
      <c r="D86" s="143"/>
      <c r="E86" s="14">
        <f>E81</f>
        <v>0</v>
      </c>
      <c r="F86" s="4"/>
    </row>
    <row r="87" spans="1:6" ht="14.1" customHeight="1" x14ac:dyDescent="0.2">
      <c r="A87" s="10"/>
      <c r="B87" s="123" t="s">
        <v>39</v>
      </c>
      <c r="C87" s="152"/>
      <c r="D87" s="124"/>
      <c r="E87" s="15">
        <f>SUM(E85:E86)</f>
        <v>25.020000000000003</v>
      </c>
      <c r="F87" s="4"/>
    </row>
    <row r="88" spans="1:6" ht="14.1" customHeight="1" x14ac:dyDescent="0.2">
      <c r="A88" s="52"/>
      <c r="B88" s="52"/>
      <c r="C88" s="52"/>
      <c r="D88" s="52"/>
      <c r="E88" s="53"/>
      <c r="F88" s="4"/>
    </row>
    <row r="89" spans="1:6" ht="14.1" customHeight="1" x14ac:dyDescent="0.2">
      <c r="A89" s="148" t="s">
        <v>91</v>
      </c>
      <c r="B89" s="148"/>
      <c r="C89" s="148"/>
      <c r="D89" s="148"/>
      <c r="E89" s="148"/>
      <c r="F89" s="4"/>
    </row>
    <row r="90" spans="1:6" ht="14.1" customHeight="1" x14ac:dyDescent="0.2">
      <c r="A90" s="8">
        <v>5</v>
      </c>
      <c r="B90" s="162" t="s">
        <v>29</v>
      </c>
      <c r="C90" s="163"/>
      <c r="D90" s="164"/>
      <c r="E90" s="9" t="s">
        <v>18</v>
      </c>
      <c r="F90" s="4"/>
    </row>
    <row r="91" spans="1:6" ht="14.1" customHeight="1" x14ac:dyDescent="0.2">
      <c r="A91" s="10" t="s">
        <v>2</v>
      </c>
      <c r="B91" s="159" t="s">
        <v>107</v>
      </c>
      <c r="C91" s="160"/>
      <c r="D91" s="161"/>
      <c r="E91" s="61">
        <v>26.86</v>
      </c>
      <c r="F91" s="4"/>
    </row>
    <row r="92" spans="1:6" ht="14.1" customHeight="1" x14ac:dyDescent="0.2">
      <c r="A92" s="10" t="s">
        <v>4</v>
      </c>
      <c r="B92" s="159" t="s">
        <v>117</v>
      </c>
      <c r="C92" s="160"/>
      <c r="D92" s="161"/>
      <c r="E92" s="61">
        <v>2.67</v>
      </c>
      <c r="F92" s="4"/>
    </row>
    <row r="93" spans="1:6" ht="14.1" customHeight="1" x14ac:dyDescent="0.2">
      <c r="A93" s="10" t="s">
        <v>5</v>
      </c>
      <c r="B93" s="80" t="s">
        <v>119</v>
      </c>
      <c r="C93" s="81"/>
      <c r="D93" s="82"/>
      <c r="E93" s="61"/>
      <c r="F93" s="4"/>
    </row>
    <row r="94" spans="1:6" ht="14.1" customHeight="1" x14ac:dyDescent="0.2">
      <c r="A94" s="10" t="s">
        <v>7</v>
      </c>
      <c r="B94" s="141" t="s">
        <v>27</v>
      </c>
      <c r="C94" s="173"/>
      <c r="D94" s="142"/>
      <c r="E94" s="11">
        <v>0</v>
      </c>
      <c r="F94" s="16"/>
    </row>
    <row r="95" spans="1:6" ht="14.1" customHeight="1" x14ac:dyDescent="0.2">
      <c r="A95" s="138" t="s">
        <v>39</v>
      </c>
      <c r="B95" s="139"/>
      <c r="C95" s="139"/>
      <c r="D95" s="140"/>
      <c r="E95" s="37">
        <f>SUM(E91:E94)</f>
        <v>29.53</v>
      </c>
      <c r="F95" s="4"/>
    </row>
    <row r="96" spans="1:6" ht="14.1" customHeight="1" x14ac:dyDescent="0.2">
      <c r="A96" s="1"/>
      <c r="B96" s="1"/>
      <c r="C96" s="1"/>
      <c r="D96" s="1"/>
      <c r="E96" s="1"/>
      <c r="F96" s="4"/>
    </row>
    <row r="97" spans="1:8" ht="14.1" customHeight="1" x14ac:dyDescent="0.2">
      <c r="A97" s="148" t="s">
        <v>92</v>
      </c>
      <c r="B97" s="148"/>
      <c r="C97" s="148"/>
      <c r="D97" s="148"/>
      <c r="E97" s="148"/>
      <c r="F97" s="4"/>
    </row>
    <row r="98" spans="1:8" ht="14.1" customHeight="1" x14ac:dyDescent="0.2">
      <c r="A98" s="19">
        <v>6</v>
      </c>
      <c r="B98" s="153" t="s">
        <v>43</v>
      </c>
      <c r="C98" s="153"/>
      <c r="D98" s="12" t="s">
        <v>17</v>
      </c>
      <c r="E98" s="8" t="s">
        <v>31</v>
      </c>
      <c r="F98" s="4"/>
    </row>
    <row r="99" spans="1:8" ht="14.1" customHeight="1" x14ac:dyDescent="0.2">
      <c r="A99" s="6" t="s">
        <v>2</v>
      </c>
      <c r="B99" s="156" t="s">
        <v>44</v>
      </c>
      <c r="C99" s="156"/>
      <c r="D99" s="18">
        <v>0.03</v>
      </c>
      <c r="E99" s="15">
        <f>SUM(E29,E59,E68,E87,E95)*D99</f>
        <v>98.6320008</v>
      </c>
      <c r="F99" s="21"/>
    </row>
    <row r="100" spans="1:8" ht="14.1" customHeight="1" x14ac:dyDescent="0.2">
      <c r="A100" s="6" t="s">
        <v>4</v>
      </c>
      <c r="B100" s="156" t="s">
        <v>46</v>
      </c>
      <c r="C100" s="156"/>
      <c r="D100" s="18">
        <v>6.7900000000000002E-2</v>
      </c>
      <c r="E100" s="15">
        <f>(E114+E99)*D100</f>
        <v>229.93420799832001</v>
      </c>
      <c r="F100" s="21"/>
    </row>
    <row r="101" spans="1:8" ht="14.1" customHeight="1" x14ac:dyDescent="0.2">
      <c r="A101" s="158" t="s">
        <v>5</v>
      </c>
      <c r="B101" s="156" t="s">
        <v>45</v>
      </c>
      <c r="C101" s="156"/>
      <c r="D101" s="20">
        <f>SUM(D102:D104)</f>
        <v>0.14250000000000002</v>
      </c>
      <c r="E101" s="15">
        <v>0</v>
      </c>
      <c r="F101" s="7"/>
    </row>
    <row r="102" spans="1:8" ht="14.1" customHeight="1" x14ac:dyDescent="0.2">
      <c r="A102" s="158"/>
      <c r="B102" s="143" t="s">
        <v>93</v>
      </c>
      <c r="C102" s="143"/>
      <c r="D102" s="13">
        <v>1.6500000000000001E-2</v>
      </c>
      <c r="E102" s="14">
        <f>SUM(E29,E59,E68,E87,E95,E99,E100)/(1-D101)*D102</f>
        <v>69.584773043932685</v>
      </c>
      <c r="F102" s="7"/>
    </row>
    <row r="103" spans="1:8" ht="14.1" customHeight="1" x14ac:dyDescent="0.2">
      <c r="A103" s="158"/>
      <c r="B103" s="143" t="s">
        <v>94</v>
      </c>
      <c r="C103" s="143"/>
      <c r="D103" s="13">
        <v>7.5999999999999998E-2</v>
      </c>
      <c r="E103" s="14">
        <f>SUM(E29,E59,E68,E87,E95,E99,E100)/(1-D101)*D103</f>
        <v>320.51168189932628</v>
      </c>
      <c r="F103" s="7"/>
    </row>
    <row r="104" spans="1:8" ht="14.1" customHeight="1" x14ac:dyDescent="0.2">
      <c r="A104" s="158"/>
      <c r="B104" s="143" t="s">
        <v>95</v>
      </c>
      <c r="C104" s="143"/>
      <c r="D104" s="22">
        <v>0.05</v>
      </c>
      <c r="E104" s="14">
        <f>SUM(E29,E59,E68,E87,E95,E99,E100)/(1-D101)*D104</f>
        <v>210.86294861797785</v>
      </c>
      <c r="F104" s="7"/>
    </row>
    <row r="105" spans="1:8" ht="14.1" customHeight="1" x14ac:dyDescent="0.2">
      <c r="A105" s="1"/>
      <c r="B105" s="1"/>
      <c r="C105" s="1"/>
      <c r="D105" s="1"/>
      <c r="E105" s="1"/>
      <c r="F105" s="21"/>
      <c r="G105" s="46"/>
      <c r="H105" s="48"/>
    </row>
    <row r="106" spans="1:8" ht="14.1" customHeight="1" x14ac:dyDescent="0.2">
      <c r="A106" s="149" t="s">
        <v>39</v>
      </c>
      <c r="B106" s="149"/>
      <c r="C106" s="149"/>
      <c r="D106" s="39">
        <f>D99+D101+D100</f>
        <v>0.2404</v>
      </c>
      <c r="E106" s="35">
        <f>ROUND(SUM(E99:E104),2)</f>
        <v>929.53</v>
      </c>
      <c r="F106" s="4"/>
    </row>
    <row r="107" spans="1:8" ht="14.1" customHeight="1" x14ac:dyDescent="0.2">
      <c r="A107" s="157" t="s">
        <v>56</v>
      </c>
      <c r="B107" s="157"/>
      <c r="C107" s="157"/>
      <c r="D107" s="157"/>
      <c r="E107" s="157"/>
      <c r="F107" s="4"/>
    </row>
    <row r="108" spans="1:8" ht="14.1" customHeight="1" x14ac:dyDescent="0.2">
      <c r="A108" s="8"/>
      <c r="B108" s="149" t="s">
        <v>47</v>
      </c>
      <c r="C108" s="149"/>
      <c r="D108" s="149"/>
      <c r="E108" s="8" t="s">
        <v>31</v>
      </c>
      <c r="F108" s="4"/>
    </row>
    <row r="109" spans="1:8" ht="14.1" customHeight="1" x14ac:dyDescent="0.2">
      <c r="A109" s="6" t="s">
        <v>2</v>
      </c>
      <c r="B109" s="156" t="s">
        <v>48</v>
      </c>
      <c r="C109" s="156"/>
      <c r="D109" s="156"/>
      <c r="E109" s="14">
        <f>E29</f>
        <v>1575.81</v>
      </c>
      <c r="F109" s="4"/>
      <c r="G109" s="46"/>
    </row>
    <row r="110" spans="1:8" ht="14.1" customHeight="1" x14ac:dyDescent="0.2">
      <c r="A110" s="6" t="s">
        <v>4</v>
      </c>
      <c r="B110" s="156" t="s">
        <v>99</v>
      </c>
      <c r="C110" s="156"/>
      <c r="D110" s="156"/>
      <c r="E110" s="14">
        <f>E59</f>
        <v>1555.43</v>
      </c>
      <c r="F110" s="4"/>
    </row>
    <row r="111" spans="1:8" ht="14.1" customHeight="1" x14ac:dyDescent="0.2">
      <c r="A111" s="6" t="s">
        <v>5</v>
      </c>
      <c r="B111" s="156" t="s">
        <v>96</v>
      </c>
      <c r="C111" s="156"/>
      <c r="D111" s="156"/>
      <c r="E111" s="14">
        <f>E68</f>
        <v>101.94335999999998</v>
      </c>
      <c r="F111" s="4"/>
    </row>
    <row r="112" spans="1:8" ht="14.1" customHeight="1" x14ac:dyDescent="0.2">
      <c r="A112" s="6" t="s">
        <v>7</v>
      </c>
      <c r="B112" s="156" t="s">
        <v>97</v>
      </c>
      <c r="C112" s="156"/>
      <c r="D112" s="156"/>
      <c r="E112" s="14">
        <f>E87</f>
        <v>25.020000000000003</v>
      </c>
      <c r="F112" s="4"/>
    </row>
    <row r="113" spans="1:10" ht="14.1" customHeight="1" x14ac:dyDescent="0.2">
      <c r="A113" s="6" t="s">
        <v>23</v>
      </c>
      <c r="B113" s="156" t="s">
        <v>98</v>
      </c>
      <c r="C113" s="156"/>
      <c r="D113" s="156"/>
      <c r="E113" s="14">
        <f>E95</f>
        <v>29.53</v>
      </c>
      <c r="F113" s="4"/>
    </row>
    <row r="114" spans="1:10" ht="14.1" customHeight="1" x14ac:dyDescent="0.2">
      <c r="A114" s="166" t="s">
        <v>49</v>
      </c>
      <c r="B114" s="166"/>
      <c r="C114" s="166"/>
      <c r="D114" s="166"/>
      <c r="E114" s="15">
        <f>SUM(E109:E113)</f>
        <v>3287.7333600000002</v>
      </c>
      <c r="F114" s="4"/>
    </row>
    <row r="115" spans="1:10" ht="14.1" customHeight="1" x14ac:dyDescent="0.2">
      <c r="A115" s="6" t="s">
        <v>24</v>
      </c>
      <c r="B115" s="156" t="s">
        <v>100</v>
      </c>
      <c r="C115" s="156"/>
      <c r="D115" s="156"/>
      <c r="E115" s="15">
        <f>E106</f>
        <v>929.53</v>
      </c>
      <c r="F115" s="4"/>
    </row>
    <row r="116" spans="1:10" ht="14.1" customHeight="1" x14ac:dyDescent="0.2">
      <c r="A116" s="149" t="s">
        <v>50</v>
      </c>
      <c r="B116" s="149"/>
      <c r="C116" s="149"/>
      <c r="D116" s="149"/>
      <c r="E116" s="77">
        <f>ROUND((E114+E99+E100)/(1-D101),2)</f>
        <v>4217.26</v>
      </c>
      <c r="F116" s="23"/>
      <c r="G116" s="46"/>
      <c r="H116" s="46"/>
    </row>
    <row r="117" spans="1:10" ht="14.1" customHeight="1" x14ac:dyDescent="0.2">
      <c r="A117" s="165" t="s">
        <v>113</v>
      </c>
      <c r="B117" s="165"/>
      <c r="C117" s="165"/>
      <c r="D117" s="165"/>
      <c r="E117" s="78">
        <f>ROUND(E116*1,2)</f>
        <v>4217.26</v>
      </c>
      <c r="F117" s="4"/>
      <c r="H117" s="46"/>
    </row>
    <row r="118" spans="1:10" ht="14.1" customHeight="1" x14ac:dyDescent="0.2">
      <c r="C118" s="41"/>
      <c r="D118" s="42"/>
      <c r="E118" s="43"/>
      <c r="F118" s="44"/>
      <c r="J118" s="46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</sheetData>
  <mergeCells count="120">
    <mergeCell ref="B113:D113"/>
    <mergeCell ref="B103:C103"/>
    <mergeCell ref="B104:C104"/>
    <mergeCell ref="B112:D112"/>
    <mergeCell ref="A101:A104"/>
    <mergeCell ref="A117:D117"/>
    <mergeCell ref="A106:C106"/>
    <mergeCell ref="A107:E107"/>
    <mergeCell ref="B108:D108"/>
    <mergeCell ref="B109:D109"/>
    <mergeCell ref="B110:D110"/>
    <mergeCell ref="A114:D114"/>
    <mergeCell ref="A116:D116"/>
    <mergeCell ref="B111:D111"/>
    <mergeCell ref="B115:D115"/>
    <mergeCell ref="B101:C101"/>
    <mergeCell ref="B102:C102"/>
    <mergeCell ref="A54:E54"/>
    <mergeCell ref="B19:C19"/>
    <mergeCell ref="A68:C68"/>
    <mergeCell ref="B62:C62"/>
    <mergeCell ref="A70:E70"/>
    <mergeCell ref="B71:C71"/>
    <mergeCell ref="A78:C78"/>
    <mergeCell ref="B79:C79"/>
    <mergeCell ref="B80:C80"/>
    <mergeCell ref="B42:C42"/>
    <mergeCell ref="B43:C43"/>
    <mergeCell ref="B47:D47"/>
    <mergeCell ref="B48:D48"/>
    <mergeCell ref="B49:D49"/>
    <mergeCell ref="B50:D50"/>
    <mergeCell ref="B51:D51"/>
    <mergeCell ref="B52:D52"/>
    <mergeCell ref="A53:D53"/>
    <mergeCell ref="A36:C36"/>
    <mergeCell ref="B37:C37"/>
    <mergeCell ref="A31:C31"/>
    <mergeCell ref="B32:C32"/>
    <mergeCell ref="B33:C33"/>
    <mergeCell ref="B38:C38"/>
    <mergeCell ref="B39:C39"/>
    <mergeCell ref="B40:C40"/>
    <mergeCell ref="B41:C41"/>
    <mergeCell ref="A5:E5"/>
    <mergeCell ref="A2:E2"/>
    <mergeCell ref="A3:E3"/>
    <mergeCell ref="A4:E4"/>
    <mergeCell ref="B8:C8"/>
    <mergeCell ref="D8:E8"/>
    <mergeCell ref="B7:C7"/>
    <mergeCell ref="D12:E12"/>
    <mergeCell ref="B18:C18"/>
    <mergeCell ref="D18:E18"/>
    <mergeCell ref="B17:C17"/>
    <mergeCell ref="A15:E15"/>
    <mergeCell ref="D17:E17"/>
    <mergeCell ref="B16:C16"/>
    <mergeCell ref="D16:E16"/>
    <mergeCell ref="A11:E11"/>
    <mergeCell ref="B13:C13"/>
    <mergeCell ref="D13:E13"/>
    <mergeCell ref="A14:E14"/>
    <mergeCell ref="B12:C12"/>
    <mergeCell ref="D7:E7"/>
    <mergeCell ref="D10:E10"/>
    <mergeCell ref="B10:C10"/>
    <mergeCell ref="D19:E19"/>
    <mergeCell ref="A21:E21"/>
    <mergeCell ref="B22:C22"/>
    <mergeCell ref="B23:C23"/>
    <mergeCell ref="B24:C24"/>
    <mergeCell ref="B20:C20"/>
    <mergeCell ref="D20:E20"/>
    <mergeCell ref="A6:E6"/>
    <mergeCell ref="B9:C9"/>
    <mergeCell ref="D9:E9"/>
    <mergeCell ref="B25:C25"/>
    <mergeCell ref="B67:C67"/>
    <mergeCell ref="B64:C64"/>
    <mergeCell ref="B77:C77"/>
    <mergeCell ref="B76:C76"/>
    <mergeCell ref="B73:C73"/>
    <mergeCell ref="B26:C26"/>
    <mergeCell ref="B44:C44"/>
    <mergeCell ref="A45:C45"/>
    <mergeCell ref="A46:C46"/>
    <mergeCell ref="A34:C34"/>
    <mergeCell ref="B27:C27"/>
    <mergeCell ref="B28:C28"/>
    <mergeCell ref="A29:D29"/>
    <mergeCell ref="A30:E30"/>
    <mergeCell ref="A55:D55"/>
    <mergeCell ref="B56:D56"/>
    <mergeCell ref="B57:D57"/>
    <mergeCell ref="B58:D58"/>
    <mergeCell ref="B59:D59"/>
    <mergeCell ref="A61:E61"/>
    <mergeCell ref="B63:C63"/>
    <mergeCell ref="B65:C65"/>
    <mergeCell ref="B66:C66"/>
    <mergeCell ref="A83:E83"/>
    <mergeCell ref="B98:C98"/>
    <mergeCell ref="A95:D95"/>
    <mergeCell ref="A97:E97"/>
    <mergeCell ref="B99:C99"/>
    <mergeCell ref="B100:C100"/>
    <mergeCell ref="B94:D94"/>
    <mergeCell ref="B91:D91"/>
    <mergeCell ref="B92:D92"/>
    <mergeCell ref="B90:D90"/>
    <mergeCell ref="A81:C81"/>
    <mergeCell ref="B74:C74"/>
    <mergeCell ref="B75:C75"/>
    <mergeCell ref="B72:C72"/>
    <mergeCell ref="A84:D84"/>
    <mergeCell ref="B85:D85"/>
    <mergeCell ref="B86:D86"/>
    <mergeCell ref="B87:D87"/>
    <mergeCell ref="A89:E89"/>
  </mergeCells>
  <phoneticPr fontId="13" type="noConversion"/>
  <printOptions horizontalCentered="1"/>
  <pageMargins left="0" right="0" top="1.9685039370078741" bottom="0.98425196850393704" header="0.39370078740157483" footer="0.39370078740157483"/>
  <pageSetup paperSize="9" scale="90" fitToHeight="0" orientation="portrait" r:id="rId1"/>
  <headerFooter alignWithMargins="0"/>
  <rowBreaks count="2" manualBreakCount="2">
    <brk id="45" max="4" man="1"/>
    <brk id="96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A2F5F-ED14-4A83-AAB9-7294BA3564E6}">
  <sheetPr>
    <tabColor rgb="FFFFFF00"/>
  </sheetPr>
  <dimension ref="A1:J1045"/>
  <sheetViews>
    <sheetView view="pageBreakPreview" topLeftCell="A16" zoomScaleNormal="100" zoomScaleSheetLayoutView="100" workbookViewId="0">
      <selection activeCell="D104" sqref="D104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9" width="9.140625" style="1"/>
    <col min="10" max="10" width="12.28515625" style="1" bestFit="1" customWidth="1"/>
    <col min="11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113" t="s">
        <v>1</v>
      </c>
      <c r="B2" s="113"/>
      <c r="C2" s="113"/>
      <c r="D2" s="113"/>
      <c r="E2" s="113"/>
      <c r="F2" s="4"/>
    </row>
    <row r="3" spans="1:6" ht="14.1" customHeight="1" x14ac:dyDescent="0.2">
      <c r="A3" s="114"/>
      <c r="B3" s="114"/>
      <c r="C3" s="114"/>
      <c r="D3" s="114"/>
      <c r="E3" s="114"/>
      <c r="F3" s="4"/>
    </row>
    <row r="4" spans="1:6" ht="14.1" customHeight="1" thickBot="1" x14ac:dyDescent="0.25">
      <c r="A4" s="115"/>
      <c r="B4" s="115"/>
      <c r="C4" s="115"/>
      <c r="D4" s="115"/>
      <c r="E4" s="115"/>
      <c r="F4" s="4"/>
    </row>
    <row r="5" spans="1:6" ht="14.1" customHeight="1" x14ac:dyDescent="0.2">
      <c r="A5" s="116"/>
      <c r="B5" s="117"/>
      <c r="C5" s="117"/>
      <c r="D5" s="117"/>
      <c r="E5" s="118"/>
      <c r="F5" s="4"/>
    </row>
    <row r="6" spans="1:6" ht="14.1" customHeight="1" x14ac:dyDescent="0.2">
      <c r="A6" s="110"/>
      <c r="B6" s="111"/>
      <c r="C6" s="111"/>
      <c r="D6" s="111"/>
      <c r="E6" s="112"/>
      <c r="F6" s="4"/>
    </row>
    <row r="7" spans="1:6" ht="14.1" customHeight="1" x14ac:dyDescent="0.2">
      <c r="A7" s="31" t="s">
        <v>2</v>
      </c>
      <c r="B7" s="119" t="s">
        <v>3</v>
      </c>
      <c r="C7" s="120"/>
      <c r="D7" s="121"/>
      <c r="E7" s="122"/>
      <c r="F7" s="30"/>
    </row>
    <row r="8" spans="1:6" ht="14.1" customHeight="1" x14ac:dyDescent="0.2">
      <c r="A8" s="6" t="s">
        <v>4</v>
      </c>
      <c r="B8" s="110" t="s">
        <v>123</v>
      </c>
      <c r="C8" s="112"/>
      <c r="D8" s="123" t="s">
        <v>124</v>
      </c>
      <c r="E8" s="124"/>
      <c r="F8" s="7"/>
    </row>
    <row r="9" spans="1:6" ht="14.1" customHeight="1" x14ac:dyDescent="0.2">
      <c r="A9" s="6" t="s">
        <v>5</v>
      </c>
      <c r="B9" s="110" t="s">
        <v>6</v>
      </c>
      <c r="C9" s="112"/>
      <c r="D9" s="123" t="s">
        <v>120</v>
      </c>
      <c r="E9" s="124"/>
      <c r="F9" s="7"/>
    </row>
    <row r="10" spans="1:6" ht="14.1" customHeight="1" x14ac:dyDescent="0.2">
      <c r="A10" s="6" t="s">
        <v>7</v>
      </c>
      <c r="B10" s="110" t="s">
        <v>8</v>
      </c>
      <c r="C10" s="112"/>
      <c r="D10" s="125"/>
      <c r="E10" s="126"/>
      <c r="F10" s="7"/>
    </row>
    <row r="11" spans="1:6" ht="14.1" customHeight="1" x14ac:dyDescent="0.2">
      <c r="A11" s="137" t="s">
        <v>53</v>
      </c>
      <c r="B11" s="137"/>
      <c r="C11" s="137"/>
      <c r="D11" s="137"/>
      <c r="E11" s="137"/>
      <c r="F11" s="7"/>
    </row>
    <row r="12" spans="1:6" ht="12.75" customHeight="1" x14ac:dyDescent="0.2">
      <c r="A12" s="33"/>
      <c r="B12" s="128" t="s">
        <v>9</v>
      </c>
      <c r="C12" s="129"/>
      <c r="D12" s="127" t="s">
        <v>52</v>
      </c>
      <c r="E12" s="127"/>
      <c r="F12" s="7"/>
    </row>
    <row r="13" spans="1:6" ht="15" customHeight="1" x14ac:dyDescent="0.2">
      <c r="A13" s="32"/>
      <c r="B13" s="130" t="s">
        <v>54</v>
      </c>
      <c r="C13" s="131"/>
      <c r="D13" s="132">
        <v>1</v>
      </c>
      <c r="E13" s="133"/>
      <c r="F13" s="7"/>
    </row>
    <row r="14" spans="1:6" s="28" customFormat="1" ht="14.1" customHeight="1" x14ac:dyDescent="0.2">
      <c r="A14" s="134" t="s">
        <v>130</v>
      </c>
      <c r="B14" s="135"/>
      <c r="C14" s="135"/>
      <c r="D14" s="135"/>
      <c r="E14" s="136"/>
      <c r="F14" s="27"/>
    </row>
    <row r="15" spans="1:6" ht="14.1" customHeight="1" x14ac:dyDescent="0.2">
      <c r="A15" s="138" t="s">
        <v>10</v>
      </c>
      <c r="B15" s="139"/>
      <c r="C15" s="139"/>
      <c r="D15" s="139"/>
      <c r="E15" s="140"/>
      <c r="F15" s="4"/>
    </row>
    <row r="16" spans="1:6" ht="14.1" customHeight="1" x14ac:dyDescent="0.2">
      <c r="A16" s="10">
        <v>1</v>
      </c>
      <c r="B16" s="141" t="s">
        <v>11</v>
      </c>
      <c r="C16" s="142"/>
      <c r="D16" s="123" t="s">
        <v>121</v>
      </c>
      <c r="E16" s="124"/>
      <c r="F16" s="4"/>
    </row>
    <row r="17" spans="1:6" ht="14.1" customHeight="1" x14ac:dyDescent="0.2">
      <c r="A17" s="10">
        <v>2</v>
      </c>
      <c r="B17" s="141" t="s">
        <v>12</v>
      </c>
      <c r="C17" s="142"/>
      <c r="D17" s="144">
        <v>1518.57</v>
      </c>
      <c r="E17" s="145">
        <v>0</v>
      </c>
      <c r="F17" s="4"/>
    </row>
    <row r="18" spans="1:6" ht="14.1" customHeight="1" x14ac:dyDescent="0.2">
      <c r="A18" s="10">
        <v>3</v>
      </c>
      <c r="B18" s="141" t="s">
        <v>13</v>
      </c>
      <c r="C18" s="142"/>
      <c r="D18" s="123" t="s">
        <v>121</v>
      </c>
      <c r="E18" s="124"/>
      <c r="F18" s="4"/>
    </row>
    <row r="19" spans="1:6" ht="14.1" customHeight="1" x14ac:dyDescent="0.2">
      <c r="A19" s="10">
        <v>4</v>
      </c>
      <c r="B19" s="143" t="s">
        <v>14</v>
      </c>
      <c r="C19" s="143"/>
      <c r="D19" s="146"/>
      <c r="E19" s="147"/>
      <c r="F19" s="4"/>
    </row>
    <row r="20" spans="1:6" ht="14.1" customHeight="1" x14ac:dyDescent="0.2">
      <c r="A20" s="10">
        <v>5</v>
      </c>
      <c r="B20" s="141" t="s">
        <v>55</v>
      </c>
      <c r="C20" s="142"/>
      <c r="D20" s="125"/>
      <c r="E20" s="126"/>
      <c r="F20" s="4"/>
    </row>
    <row r="21" spans="1:6" ht="14.1" customHeight="1" x14ac:dyDescent="0.2">
      <c r="A21" s="148" t="s">
        <v>15</v>
      </c>
      <c r="B21" s="148"/>
      <c r="C21" s="148"/>
      <c r="D21" s="148"/>
      <c r="E21" s="148"/>
      <c r="F21" s="4"/>
    </row>
    <row r="22" spans="1:6" ht="14.1" customHeight="1" x14ac:dyDescent="0.2">
      <c r="A22" s="8">
        <v>1</v>
      </c>
      <c r="B22" s="149" t="s">
        <v>16</v>
      </c>
      <c r="C22" s="149"/>
      <c r="D22" s="12" t="s">
        <v>17</v>
      </c>
      <c r="E22" s="8" t="s">
        <v>18</v>
      </c>
      <c r="F22" s="4"/>
    </row>
    <row r="23" spans="1:6" ht="14.1" customHeight="1" x14ac:dyDescent="0.2">
      <c r="A23" s="10" t="s">
        <v>2</v>
      </c>
      <c r="B23" s="143" t="s">
        <v>19</v>
      </c>
      <c r="C23" s="143"/>
      <c r="D23" s="13"/>
      <c r="E23" s="15">
        <f>D17</f>
        <v>1518.57</v>
      </c>
      <c r="F23" s="4"/>
    </row>
    <row r="24" spans="1:6" ht="14.1" customHeight="1" x14ac:dyDescent="0.2">
      <c r="A24" s="10" t="s">
        <v>4</v>
      </c>
      <c r="B24" s="143" t="s">
        <v>20</v>
      </c>
      <c r="C24" s="143"/>
      <c r="D24" s="13">
        <v>0.3</v>
      </c>
      <c r="E24" s="14"/>
      <c r="F24" s="23"/>
    </row>
    <row r="25" spans="1:6" ht="14.1" customHeight="1" x14ac:dyDescent="0.2">
      <c r="A25" s="10" t="s">
        <v>5</v>
      </c>
      <c r="B25" s="143" t="s">
        <v>21</v>
      </c>
      <c r="C25" s="143"/>
      <c r="D25" s="13">
        <v>0</v>
      </c>
      <c r="E25" s="14">
        <v>0</v>
      </c>
      <c r="F25" s="4"/>
    </row>
    <row r="26" spans="1:6" ht="14.1" customHeight="1" x14ac:dyDescent="0.2">
      <c r="A26" s="10" t="s">
        <v>7</v>
      </c>
      <c r="B26" s="143" t="s">
        <v>108</v>
      </c>
      <c r="C26" s="143"/>
      <c r="D26" s="13">
        <v>0.2</v>
      </c>
      <c r="E26" s="69"/>
      <c r="F26" s="4"/>
    </row>
    <row r="27" spans="1:6" ht="14.1" customHeight="1" x14ac:dyDescent="0.2">
      <c r="A27" s="10" t="s">
        <v>23</v>
      </c>
      <c r="B27" s="143" t="s">
        <v>57</v>
      </c>
      <c r="C27" s="143"/>
      <c r="D27" s="13">
        <v>0</v>
      </c>
      <c r="E27" s="14">
        <v>0</v>
      </c>
      <c r="F27" s="4"/>
    </row>
    <row r="28" spans="1:6" ht="14.1" customHeight="1" x14ac:dyDescent="0.2">
      <c r="A28" s="10" t="s">
        <v>24</v>
      </c>
      <c r="B28" s="143" t="s">
        <v>27</v>
      </c>
      <c r="C28" s="143"/>
      <c r="D28" s="13">
        <v>0</v>
      </c>
      <c r="E28" s="14">
        <v>0</v>
      </c>
      <c r="F28" s="4"/>
    </row>
    <row r="29" spans="1:6" ht="14.1" customHeight="1" x14ac:dyDescent="0.2">
      <c r="A29" s="149" t="s">
        <v>39</v>
      </c>
      <c r="B29" s="149"/>
      <c r="C29" s="149"/>
      <c r="D29" s="149"/>
      <c r="E29" s="35">
        <f>ROUND(SUM(E23:E28),2)</f>
        <v>1518.57</v>
      </c>
      <c r="F29" s="4"/>
    </row>
    <row r="30" spans="1:6" ht="14.1" customHeight="1" x14ac:dyDescent="0.2">
      <c r="A30" s="148" t="s">
        <v>58</v>
      </c>
      <c r="B30" s="148"/>
      <c r="C30" s="148"/>
      <c r="D30" s="148"/>
      <c r="E30" s="148"/>
      <c r="F30" s="4"/>
    </row>
    <row r="31" spans="1:6" s="3" customFormat="1" ht="14.1" customHeight="1" x14ac:dyDescent="0.2">
      <c r="A31" s="138" t="s">
        <v>59</v>
      </c>
      <c r="B31" s="139"/>
      <c r="C31" s="140"/>
      <c r="D31" s="12" t="s">
        <v>17</v>
      </c>
      <c r="E31" s="8" t="s">
        <v>31</v>
      </c>
      <c r="F31" s="7"/>
    </row>
    <row r="32" spans="1:6" s="3" customFormat="1" ht="14.1" customHeight="1" x14ac:dyDescent="0.2">
      <c r="A32" s="17" t="s">
        <v>2</v>
      </c>
      <c r="B32" s="150" t="s">
        <v>41</v>
      </c>
      <c r="C32" s="150"/>
      <c r="D32" s="29">
        <v>8.3299999999999999E-2</v>
      </c>
      <c r="E32" s="14">
        <f>ROUND($E$29*D32,2)</f>
        <v>126.5</v>
      </c>
      <c r="F32" s="7"/>
    </row>
    <row r="33" spans="1:6" s="3" customFormat="1" ht="14.1" customHeight="1" x14ac:dyDescent="0.2">
      <c r="A33" s="17" t="s">
        <v>4</v>
      </c>
      <c r="B33" s="150" t="s">
        <v>60</v>
      </c>
      <c r="C33" s="150"/>
      <c r="D33" s="29">
        <v>0.1111</v>
      </c>
      <c r="E33" s="14">
        <f>ROUND($E$29*D33,2)</f>
        <v>168.71</v>
      </c>
      <c r="F33" s="7"/>
    </row>
    <row r="34" spans="1:6" s="3" customFormat="1" ht="14.1" customHeight="1" x14ac:dyDescent="0.2">
      <c r="A34" s="151" t="s">
        <v>61</v>
      </c>
      <c r="B34" s="151"/>
      <c r="C34" s="151"/>
      <c r="D34" s="18">
        <f>SUM(D32:D33)</f>
        <v>0.19440000000000002</v>
      </c>
      <c r="E34" s="15">
        <f>ROUND($E$29*D34,2)</f>
        <v>295.20999999999998</v>
      </c>
      <c r="F34" s="7"/>
    </row>
    <row r="35" spans="1:6" s="3" customFormat="1" ht="14.1" customHeight="1" x14ac:dyDescent="0.2">
      <c r="A35" s="49"/>
      <c r="B35" s="50"/>
      <c r="C35" s="51"/>
      <c r="D35" s="18"/>
      <c r="E35" s="15"/>
      <c r="F35" s="7"/>
    </row>
    <row r="36" spans="1:6" s="3" customFormat="1" ht="14.1" customHeight="1" x14ac:dyDescent="0.2">
      <c r="A36" s="138" t="s">
        <v>62</v>
      </c>
      <c r="B36" s="139"/>
      <c r="C36" s="140"/>
      <c r="D36" s="12" t="s">
        <v>17</v>
      </c>
      <c r="E36" s="8" t="s">
        <v>31</v>
      </c>
      <c r="F36" s="7"/>
    </row>
    <row r="37" spans="1:6" s="3" customFormat="1" ht="14.1" customHeight="1" x14ac:dyDescent="0.2">
      <c r="A37" s="17" t="s">
        <v>2</v>
      </c>
      <c r="B37" s="150" t="s">
        <v>32</v>
      </c>
      <c r="C37" s="150"/>
      <c r="D37" s="13">
        <v>0.2</v>
      </c>
      <c r="E37" s="14">
        <f>ROUND((E29+E34+E78)*D37,2)</f>
        <v>367.58</v>
      </c>
      <c r="F37" s="7"/>
    </row>
    <row r="38" spans="1:6" s="3" customFormat="1" ht="14.1" customHeight="1" x14ac:dyDescent="0.2">
      <c r="A38" s="17" t="s">
        <v>4</v>
      </c>
      <c r="B38" s="150" t="s">
        <v>36</v>
      </c>
      <c r="C38" s="150"/>
      <c r="D38" s="13">
        <v>2.5000000000000001E-2</v>
      </c>
      <c r="E38" s="14">
        <f>ROUND((E29+E34+E78)*D38,2)</f>
        <v>45.95</v>
      </c>
      <c r="F38" s="7"/>
    </row>
    <row r="39" spans="1:6" s="3" customFormat="1" ht="14.1" customHeight="1" x14ac:dyDescent="0.2">
      <c r="A39" s="17" t="s">
        <v>5</v>
      </c>
      <c r="B39" s="150" t="s">
        <v>137</v>
      </c>
      <c r="C39" s="150"/>
      <c r="D39" s="13">
        <v>0.03</v>
      </c>
      <c r="E39" s="14">
        <f>ROUND((E29+E34+E78)*D39,2)</f>
        <v>55.14</v>
      </c>
      <c r="F39" s="7"/>
    </row>
    <row r="40" spans="1:6" s="3" customFormat="1" ht="14.1" customHeight="1" x14ac:dyDescent="0.2">
      <c r="A40" s="17" t="s">
        <v>7</v>
      </c>
      <c r="B40" s="150" t="s">
        <v>33</v>
      </c>
      <c r="C40" s="150"/>
      <c r="D40" s="13">
        <v>1.4999999999999999E-2</v>
      </c>
      <c r="E40" s="14">
        <f>(E29+E34+E78)*D40</f>
        <v>27.568349999999999</v>
      </c>
      <c r="F40" s="7"/>
    </row>
    <row r="41" spans="1:6" s="3" customFormat="1" ht="14.1" customHeight="1" x14ac:dyDescent="0.2">
      <c r="A41" s="17" t="s">
        <v>23</v>
      </c>
      <c r="B41" s="150" t="s">
        <v>34</v>
      </c>
      <c r="C41" s="150"/>
      <c r="D41" s="13">
        <v>0.01</v>
      </c>
      <c r="E41" s="14">
        <f>(E29+E34+E78)*D41</f>
        <v>18.378899999999998</v>
      </c>
      <c r="F41" s="7"/>
    </row>
    <row r="42" spans="1:6" s="3" customFormat="1" ht="14.1" customHeight="1" x14ac:dyDescent="0.2">
      <c r="A42" s="17" t="s">
        <v>24</v>
      </c>
      <c r="B42" s="150" t="s">
        <v>38</v>
      </c>
      <c r="C42" s="150"/>
      <c r="D42" s="13">
        <v>6.0000000000000001E-3</v>
      </c>
      <c r="E42" s="14">
        <f>(E29+E34+E78)*D42</f>
        <v>11.027339999999999</v>
      </c>
      <c r="F42" s="7"/>
    </row>
    <row r="43" spans="1:6" s="3" customFormat="1" ht="14.1" customHeight="1" x14ac:dyDescent="0.2">
      <c r="A43" s="17" t="s">
        <v>25</v>
      </c>
      <c r="B43" s="150" t="s">
        <v>35</v>
      </c>
      <c r="C43" s="150"/>
      <c r="D43" s="13">
        <v>2E-3</v>
      </c>
      <c r="E43" s="14">
        <f>(E29+E34+E78)*D43</f>
        <v>3.6757799999999996</v>
      </c>
      <c r="F43" s="7"/>
    </row>
    <row r="44" spans="1:6" s="3" customFormat="1" ht="14.1" customHeight="1" x14ac:dyDescent="0.2">
      <c r="A44" s="17" t="s">
        <v>26</v>
      </c>
      <c r="B44" s="150" t="s">
        <v>37</v>
      </c>
      <c r="C44" s="150"/>
      <c r="D44" s="13">
        <v>0.08</v>
      </c>
      <c r="E44" s="14">
        <f>ROUND((E29+E34+E78)*D44,2)</f>
        <v>147.03</v>
      </c>
      <c r="F44" s="7"/>
    </row>
    <row r="45" spans="1:6" s="3" customFormat="1" ht="14.1" customHeight="1" x14ac:dyDescent="0.2">
      <c r="A45" s="149" t="s">
        <v>39</v>
      </c>
      <c r="B45" s="149"/>
      <c r="C45" s="149"/>
      <c r="D45" s="38">
        <f>SUM(D37:D44)</f>
        <v>0.36800000000000005</v>
      </c>
      <c r="E45" s="35">
        <f>SUM(E37:E44)</f>
        <v>676.35037</v>
      </c>
      <c r="F45" s="7"/>
    </row>
    <row r="46" spans="1:6" s="3" customFormat="1" ht="14.1" customHeight="1" x14ac:dyDescent="0.2">
      <c r="A46" s="138" t="s">
        <v>63</v>
      </c>
      <c r="B46" s="139"/>
      <c r="C46" s="140"/>
      <c r="D46" s="45"/>
      <c r="E46" s="8"/>
      <c r="F46" s="7"/>
    </row>
    <row r="47" spans="1:6" ht="14.1" customHeight="1" x14ac:dyDescent="0.2">
      <c r="A47" s="10" t="s">
        <v>2</v>
      </c>
      <c r="B47" s="143" t="s">
        <v>28</v>
      </c>
      <c r="C47" s="143"/>
      <c r="D47" s="143"/>
      <c r="E47" s="14">
        <f>((4.45*2)*22)-(E23*0.06)</f>
        <v>104.68580000000001</v>
      </c>
      <c r="F47" s="26"/>
    </row>
    <row r="48" spans="1:6" ht="14.1" customHeight="1" x14ac:dyDescent="0.2">
      <c r="A48" s="10" t="s">
        <v>4</v>
      </c>
      <c r="B48" s="143" t="s">
        <v>64</v>
      </c>
      <c r="C48" s="143"/>
      <c r="D48" s="143"/>
      <c r="E48" s="34">
        <f>(22*21)*0.9</f>
        <v>415.8</v>
      </c>
      <c r="F48" s="4"/>
    </row>
    <row r="49" spans="1:6" ht="14.1" customHeight="1" x14ac:dyDescent="0.2">
      <c r="A49" s="10" t="s">
        <v>5</v>
      </c>
      <c r="B49" s="143" t="s">
        <v>122</v>
      </c>
      <c r="C49" s="143"/>
      <c r="D49" s="143"/>
      <c r="E49" s="36">
        <v>17</v>
      </c>
      <c r="F49" s="4"/>
    </row>
    <row r="50" spans="1:6" ht="14.1" customHeight="1" x14ac:dyDescent="0.2">
      <c r="A50" s="10" t="s">
        <v>7</v>
      </c>
      <c r="B50" s="143" t="s">
        <v>65</v>
      </c>
      <c r="C50" s="143"/>
      <c r="D50" s="143"/>
      <c r="E50" s="11"/>
      <c r="F50" s="4"/>
    </row>
    <row r="51" spans="1:6" ht="14.1" customHeight="1" x14ac:dyDescent="0.2">
      <c r="A51" s="10" t="s">
        <v>23</v>
      </c>
      <c r="B51" s="143" t="s">
        <v>109</v>
      </c>
      <c r="C51" s="143"/>
      <c r="D51" s="143"/>
      <c r="E51" s="11">
        <v>0</v>
      </c>
      <c r="F51" s="4"/>
    </row>
    <row r="52" spans="1:6" ht="14.1" customHeight="1" x14ac:dyDescent="0.2">
      <c r="A52" s="10" t="s">
        <v>24</v>
      </c>
      <c r="B52" s="143" t="s">
        <v>66</v>
      </c>
      <c r="C52" s="143"/>
      <c r="D52" s="143"/>
      <c r="E52" s="11"/>
      <c r="F52" s="4"/>
    </row>
    <row r="53" spans="1:6" ht="14.1" customHeight="1" x14ac:dyDescent="0.2">
      <c r="A53" s="149" t="s">
        <v>39</v>
      </c>
      <c r="B53" s="149"/>
      <c r="C53" s="149"/>
      <c r="D53" s="149"/>
      <c r="E53" s="37">
        <f>ROUND(SUM(E47:E52),2)</f>
        <v>537.49</v>
      </c>
      <c r="F53" s="4"/>
    </row>
    <row r="54" spans="1:6" ht="14.1" customHeight="1" x14ac:dyDescent="0.2">
      <c r="A54" s="138" t="s">
        <v>67</v>
      </c>
      <c r="B54" s="139"/>
      <c r="C54" s="139"/>
      <c r="D54" s="139"/>
      <c r="E54" s="140"/>
      <c r="F54" s="4"/>
    </row>
    <row r="55" spans="1:6" ht="14.1" customHeight="1" x14ac:dyDescent="0.2">
      <c r="A55" s="138" t="s">
        <v>68</v>
      </c>
      <c r="B55" s="139"/>
      <c r="C55" s="139"/>
      <c r="D55" s="140"/>
      <c r="E55" s="8"/>
      <c r="F55" s="4"/>
    </row>
    <row r="56" spans="1:6" ht="14.1" customHeight="1" x14ac:dyDescent="0.2">
      <c r="A56" s="10" t="s">
        <v>69</v>
      </c>
      <c r="B56" s="143" t="s">
        <v>72</v>
      </c>
      <c r="C56" s="143"/>
      <c r="D56" s="143"/>
      <c r="E56" s="14">
        <f>E34</f>
        <v>295.20999999999998</v>
      </c>
      <c r="F56" s="4"/>
    </row>
    <row r="57" spans="1:6" ht="14.1" customHeight="1" x14ac:dyDescent="0.2">
      <c r="A57" s="10" t="s">
        <v>70</v>
      </c>
      <c r="B57" s="143" t="s">
        <v>73</v>
      </c>
      <c r="C57" s="143"/>
      <c r="D57" s="143"/>
      <c r="E57" s="14">
        <f>E45</f>
        <v>676.35037</v>
      </c>
      <c r="F57" s="4"/>
    </row>
    <row r="58" spans="1:6" ht="14.1" customHeight="1" x14ac:dyDescent="0.2">
      <c r="A58" s="10" t="s">
        <v>71</v>
      </c>
      <c r="B58" s="143" t="s">
        <v>74</v>
      </c>
      <c r="C58" s="143"/>
      <c r="D58" s="143"/>
      <c r="E58" s="14">
        <f>E53</f>
        <v>537.49</v>
      </c>
      <c r="F58" s="4"/>
    </row>
    <row r="59" spans="1:6" ht="14.1" customHeight="1" x14ac:dyDescent="0.2">
      <c r="A59" s="10"/>
      <c r="B59" s="125" t="s">
        <v>39</v>
      </c>
      <c r="C59" s="154"/>
      <c r="D59" s="126"/>
      <c r="E59" s="15">
        <f>ROUND(SUM(E56:E58),2)</f>
        <v>1509.05</v>
      </c>
      <c r="F59" s="4"/>
    </row>
    <row r="60" spans="1:6" ht="14.1" customHeight="1" x14ac:dyDescent="0.2">
      <c r="A60" s="1"/>
      <c r="B60" s="1"/>
      <c r="C60" s="1"/>
      <c r="D60" s="1"/>
      <c r="E60" s="54"/>
      <c r="F60" s="4"/>
    </row>
    <row r="61" spans="1:6" ht="14.1" customHeight="1" x14ac:dyDescent="0.2">
      <c r="A61" s="148" t="s">
        <v>75</v>
      </c>
      <c r="B61" s="148"/>
      <c r="C61" s="148"/>
      <c r="D61" s="148"/>
      <c r="E61" s="148"/>
      <c r="F61" s="4"/>
    </row>
    <row r="62" spans="1:6" ht="14.1" customHeight="1" x14ac:dyDescent="0.2">
      <c r="A62" s="17" t="s">
        <v>2</v>
      </c>
      <c r="B62" s="150" t="s">
        <v>42</v>
      </c>
      <c r="C62" s="150"/>
      <c r="D62" s="55">
        <v>4.1700000000000001E-3</v>
      </c>
      <c r="E62" s="14">
        <f>ROUND($E$29*D62,2)</f>
        <v>6.33</v>
      </c>
      <c r="F62" s="4"/>
    </row>
    <row r="63" spans="1:6" ht="14.1" customHeight="1" x14ac:dyDescent="0.2">
      <c r="A63" s="17" t="s">
        <v>4</v>
      </c>
      <c r="B63" s="143" t="s">
        <v>51</v>
      </c>
      <c r="C63" s="150"/>
      <c r="D63" s="55">
        <v>3.3E-4</v>
      </c>
      <c r="E63" s="14">
        <f>E62*0.08</f>
        <v>0.50639999999999996</v>
      </c>
      <c r="F63" s="4"/>
    </row>
    <row r="64" spans="1:6" ht="14.1" customHeight="1" x14ac:dyDescent="0.2">
      <c r="A64" s="17" t="s">
        <v>5</v>
      </c>
      <c r="B64" s="143" t="s">
        <v>76</v>
      </c>
      <c r="C64" s="150"/>
      <c r="D64" s="55">
        <v>1.6000000000000001E-3</v>
      </c>
      <c r="E64" s="14">
        <f>ROUND($E$29*D64,2)</f>
        <v>2.4300000000000002</v>
      </c>
      <c r="F64" s="4"/>
    </row>
    <row r="65" spans="1:6" ht="14.1" customHeight="1" x14ac:dyDescent="0.2">
      <c r="A65" s="17" t="s">
        <v>7</v>
      </c>
      <c r="B65" s="143" t="s">
        <v>0</v>
      </c>
      <c r="C65" s="150"/>
      <c r="D65" s="55">
        <v>1.9439999999999999E-2</v>
      </c>
      <c r="E65" s="14">
        <f>ROUND($E$29*D65,2)</f>
        <v>29.52</v>
      </c>
      <c r="F65" s="4"/>
    </row>
    <row r="66" spans="1:6" ht="14.1" customHeight="1" x14ac:dyDescent="0.2">
      <c r="A66" s="17" t="s">
        <v>23</v>
      </c>
      <c r="B66" s="143" t="s">
        <v>77</v>
      </c>
      <c r="C66" s="150"/>
      <c r="D66" s="55">
        <v>7.1599999999999997E-3</v>
      </c>
      <c r="E66" s="14">
        <f>E65*D45</f>
        <v>10.863360000000002</v>
      </c>
      <c r="F66" s="4"/>
    </row>
    <row r="67" spans="1:6" ht="14.1" customHeight="1" x14ac:dyDescent="0.2">
      <c r="A67" s="17" t="s">
        <v>24</v>
      </c>
      <c r="B67" s="143" t="s">
        <v>78</v>
      </c>
      <c r="C67" s="150"/>
      <c r="D67" s="55">
        <v>3.2000000000000001E-2</v>
      </c>
      <c r="E67" s="14">
        <f>E29*D67</f>
        <v>48.594239999999999</v>
      </c>
      <c r="F67" s="4"/>
    </row>
    <row r="68" spans="1:6" ht="14.1" customHeight="1" x14ac:dyDescent="0.2">
      <c r="A68" s="149" t="s">
        <v>39</v>
      </c>
      <c r="B68" s="149"/>
      <c r="C68" s="149"/>
      <c r="D68" s="38">
        <f>SUM(D62:D67)</f>
        <v>6.4700000000000008E-2</v>
      </c>
      <c r="E68" s="35">
        <f>SUM(E62:E67)</f>
        <v>98.244</v>
      </c>
      <c r="F68" s="4"/>
    </row>
    <row r="69" spans="1:6" ht="14.1" customHeight="1" x14ac:dyDescent="0.2">
      <c r="A69" s="1"/>
      <c r="B69" s="1"/>
      <c r="C69" s="1"/>
      <c r="D69" s="1"/>
      <c r="E69" s="54"/>
      <c r="F69" s="4"/>
    </row>
    <row r="70" spans="1:6" ht="14.1" customHeight="1" x14ac:dyDescent="0.2">
      <c r="A70" s="148" t="s">
        <v>79</v>
      </c>
      <c r="B70" s="148"/>
      <c r="C70" s="148"/>
      <c r="D70" s="148"/>
      <c r="E70" s="148"/>
      <c r="F70" s="4"/>
    </row>
    <row r="71" spans="1:6" ht="14.1" customHeight="1" x14ac:dyDescent="0.2">
      <c r="A71" s="8" t="s">
        <v>30</v>
      </c>
      <c r="B71" s="155" t="s">
        <v>80</v>
      </c>
      <c r="C71" s="155"/>
      <c r="D71" s="12" t="s">
        <v>17</v>
      </c>
      <c r="E71" s="8" t="s">
        <v>31</v>
      </c>
      <c r="F71" s="4"/>
    </row>
    <row r="72" spans="1:6" ht="14.1" customHeight="1" x14ac:dyDescent="0.2">
      <c r="A72" s="10" t="s">
        <v>2</v>
      </c>
      <c r="B72" s="143" t="s">
        <v>81</v>
      </c>
      <c r="C72" s="143"/>
      <c r="D72" s="70">
        <v>9.2599999999999991E-3</v>
      </c>
      <c r="E72" s="14">
        <f t="shared" ref="E72:E77" si="0">ROUND($E$29*D72,2)</f>
        <v>14.06</v>
      </c>
      <c r="F72" s="4"/>
    </row>
    <row r="73" spans="1:6" ht="14.1" customHeight="1" x14ac:dyDescent="0.2">
      <c r="A73" s="10" t="s">
        <v>4</v>
      </c>
      <c r="B73" s="143" t="s">
        <v>82</v>
      </c>
      <c r="C73" s="143"/>
      <c r="D73" s="70">
        <v>5.5599999999999998E-3</v>
      </c>
      <c r="E73" s="14">
        <f t="shared" si="0"/>
        <v>8.44</v>
      </c>
      <c r="F73" s="4"/>
    </row>
    <row r="74" spans="1:6" ht="14.1" customHeight="1" x14ac:dyDescent="0.2">
      <c r="A74" s="10" t="s">
        <v>5</v>
      </c>
      <c r="B74" s="143" t="s">
        <v>83</v>
      </c>
      <c r="C74" s="143"/>
      <c r="D74" s="70">
        <v>2.7999999999999998E-4</v>
      </c>
      <c r="E74" s="14">
        <f t="shared" si="0"/>
        <v>0.43</v>
      </c>
      <c r="F74" s="4"/>
    </row>
    <row r="75" spans="1:6" ht="14.1" customHeight="1" x14ac:dyDescent="0.2">
      <c r="A75" s="10" t="s">
        <v>7</v>
      </c>
      <c r="B75" s="143" t="s">
        <v>84</v>
      </c>
      <c r="C75" s="143"/>
      <c r="D75" s="70">
        <v>2.2000000000000001E-4</v>
      </c>
      <c r="E75" s="14">
        <f t="shared" si="0"/>
        <v>0.33</v>
      </c>
      <c r="F75" s="4"/>
    </row>
    <row r="76" spans="1:6" ht="14.1" customHeight="1" x14ac:dyDescent="0.2">
      <c r="A76" s="10" t="s">
        <v>23</v>
      </c>
      <c r="B76" s="143" t="s">
        <v>136</v>
      </c>
      <c r="C76" s="143"/>
      <c r="D76" s="70">
        <v>5.5999999999999995E-4</v>
      </c>
      <c r="E76" s="14">
        <f t="shared" si="0"/>
        <v>0.85</v>
      </c>
      <c r="F76" s="4"/>
    </row>
    <row r="77" spans="1:6" ht="14.1" customHeight="1" x14ac:dyDescent="0.2">
      <c r="A77" s="10" t="s">
        <v>24</v>
      </c>
      <c r="B77" s="143" t="s">
        <v>85</v>
      </c>
      <c r="C77" s="143"/>
      <c r="D77" s="29">
        <v>0</v>
      </c>
      <c r="E77" s="14">
        <f t="shared" si="0"/>
        <v>0</v>
      </c>
      <c r="F77" s="4"/>
    </row>
    <row r="78" spans="1:6" ht="14.1" customHeight="1" x14ac:dyDescent="0.2">
      <c r="A78" s="151" t="s">
        <v>86</v>
      </c>
      <c r="B78" s="151"/>
      <c r="C78" s="151"/>
      <c r="D78" s="18">
        <f>SUM(D72:D77)</f>
        <v>1.5880000000000002E-2</v>
      </c>
      <c r="E78" s="15">
        <f>SUM(E72:E77)</f>
        <v>24.11</v>
      </c>
      <c r="F78" s="4"/>
    </row>
    <row r="79" spans="1:6" ht="13.5" customHeight="1" x14ac:dyDescent="0.2">
      <c r="A79" s="8" t="s">
        <v>40</v>
      </c>
      <c r="B79" s="155" t="s">
        <v>87</v>
      </c>
      <c r="C79" s="155"/>
      <c r="D79" s="12" t="s">
        <v>17</v>
      </c>
      <c r="E79" s="8" t="s">
        <v>31</v>
      </c>
      <c r="F79" s="4"/>
    </row>
    <row r="80" spans="1:6" ht="14.1" customHeight="1" x14ac:dyDescent="0.2">
      <c r="A80" s="10" t="s">
        <v>2</v>
      </c>
      <c r="B80" s="143" t="s">
        <v>88</v>
      </c>
      <c r="C80" s="143"/>
      <c r="D80" s="29">
        <v>0</v>
      </c>
      <c r="E80" s="14">
        <f>ROUND($E$29*D80,2)</f>
        <v>0</v>
      </c>
      <c r="F80" s="4"/>
    </row>
    <row r="81" spans="1:6" ht="14.1" customHeight="1" x14ac:dyDescent="0.2">
      <c r="A81" s="151" t="s">
        <v>86</v>
      </c>
      <c r="B81" s="151"/>
      <c r="C81" s="151"/>
      <c r="D81" s="18">
        <v>0</v>
      </c>
      <c r="E81" s="15">
        <f>ROUND($E$29*D81,2)</f>
        <v>0</v>
      </c>
      <c r="F81" s="4"/>
    </row>
    <row r="82" spans="1:6" ht="14.1" customHeight="1" x14ac:dyDescent="0.2">
      <c r="A82" s="52"/>
      <c r="B82" s="52"/>
      <c r="C82" s="52"/>
      <c r="D82" s="52"/>
      <c r="E82" s="53"/>
      <c r="F82" s="4"/>
    </row>
    <row r="83" spans="1:6" ht="14.1" customHeight="1" x14ac:dyDescent="0.2">
      <c r="A83" s="138" t="s">
        <v>89</v>
      </c>
      <c r="B83" s="139"/>
      <c r="C83" s="139"/>
      <c r="D83" s="139"/>
      <c r="E83" s="140"/>
      <c r="F83" s="4"/>
    </row>
    <row r="84" spans="1:6" ht="14.1" customHeight="1" x14ac:dyDescent="0.2">
      <c r="A84" s="138" t="s">
        <v>90</v>
      </c>
      <c r="B84" s="139"/>
      <c r="C84" s="139"/>
      <c r="D84" s="140"/>
      <c r="E84" s="8"/>
      <c r="F84" s="4"/>
    </row>
    <row r="85" spans="1:6" ht="14.1" customHeight="1" x14ac:dyDescent="0.2">
      <c r="A85" s="10" t="s">
        <v>30</v>
      </c>
      <c r="B85" s="143" t="s">
        <v>80</v>
      </c>
      <c r="C85" s="143"/>
      <c r="D85" s="143"/>
      <c r="E85" s="14">
        <f>E78</f>
        <v>24.11</v>
      </c>
      <c r="F85" s="4"/>
    </row>
    <row r="86" spans="1:6" ht="14.1" customHeight="1" x14ac:dyDescent="0.2">
      <c r="A86" s="10" t="s">
        <v>40</v>
      </c>
      <c r="B86" s="143" t="s">
        <v>87</v>
      </c>
      <c r="C86" s="143"/>
      <c r="D86" s="143"/>
      <c r="E86" s="14">
        <f>E81</f>
        <v>0</v>
      </c>
      <c r="F86" s="4"/>
    </row>
    <row r="87" spans="1:6" ht="14.1" customHeight="1" x14ac:dyDescent="0.2">
      <c r="A87" s="10"/>
      <c r="B87" s="123" t="s">
        <v>39</v>
      </c>
      <c r="C87" s="152"/>
      <c r="D87" s="124"/>
      <c r="E87" s="15">
        <f>SUM(E85:E86)</f>
        <v>24.11</v>
      </c>
      <c r="F87" s="4"/>
    </row>
    <row r="88" spans="1:6" ht="14.1" customHeight="1" x14ac:dyDescent="0.2">
      <c r="A88" s="52"/>
      <c r="B88" s="52"/>
      <c r="C88" s="52"/>
      <c r="D88" s="52"/>
      <c r="E88" s="53"/>
      <c r="F88" s="4"/>
    </row>
    <row r="89" spans="1:6" ht="14.1" customHeight="1" x14ac:dyDescent="0.2">
      <c r="A89" s="148" t="s">
        <v>91</v>
      </c>
      <c r="B89" s="148"/>
      <c r="C89" s="148"/>
      <c r="D89" s="148"/>
      <c r="E89" s="148"/>
      <c r="F89" s="4"/>
    </row>
    <row r="90" spans="1:6" ht="14.1" customHeight="1" x14ac:dyDescent="0.2">
      <c r="A90" s="8">
        <v>5</v>
      </c>
      <c r="B90" s="162" t="s">
        <v>29</v>
      </c>
      <c r="C90" s="163"/>
      <c r="D90" s="164"/>
      <c r="E90" s="9" t="s">
        <v>18</v>
      </c>
      <c r="F90" s="4"/>
    </row>
    <row r="91" spans="1:6" ht="14.1" customHeight="1" x14ac:dyDescent="0.2">
      <c r="A91" s="10" t="s">
        <v>2</v>
      </c>
      <c r="B91" s="159" t="s">
        <v>107</v>
      </c>
      <c r="C91" s="160"/>
      <c r="D91" s="161"/>
      <c r="E91" s="61">
        <v>26.86</v>
      </c>
      <c r="F91" s="4"/>
    </row>
    <row r="92" spans="1:6" ht="14.1" customHeight="1" x14ac:dyDescent="0.2">
      <c r="A92" s="10" t="s">
        <v>4</v>
      </c>
      <c r="B92" s="159" t="s">
        <v>117</v>
      </c>
      <c r="C92" s="160"/>
      <c r="D92" s="161"/>
      <c r="E92" s="61">
        <v>2.67</v>
      </c>
      <c r="F92" s="4"/>
    </row>
    <row r="93" spans="1:6" ht="14.1" customHeight="1" x14ac:dyDescent="0.2">
      <c r="A93" s="10" t="s">
        <v>5</v>
      </c>
      <c r="B93" s="80" t="s">
        <v>119</v>
      </c>
      <c r="C93" s="81"/>
      <c r="D93" s="82"/>
      <c r="E93" s="61"/>
      <c r="F93" s="4"/>
    </row>
    <row r="94" spans="1:6" ht="14.1" customHeight="1" x14ac:dyDescent="0.2">
      <c r="A94" s="10" t="s">
        <v>7</v>
      </c>
      <c r="B94" s="141" t="s">
        <v>27</v>
      </c>
      <c r="C94" s="173"/>
      <c r="D94" s="142"/>
      <c r="E94" s="11">
        <v>0</v>
      </c>
      <c r="F94" s="16"/>
    </row>
    <row r="95" spans="1:6" ht="14.1" customHeight="1" x14ac:dyDescent="0.2">
      <c r="A95" s="138" t="s">
        <v>39</v>
      </c>
      <c r="B95" s="139"/>
      <c r="C95" s="139"/>
      <c r="D95" s="140"/>
      <c r="E95" s="37">
        <f>SUM(E91:E94)</f>
        <v>29.53</v>
      </c>
      <c r="F95" s="4"/>
    </row>
    <row r="96" spans="1:6" ht="14.1" customHeight="1" x14ac:dyDescent="0.2">
      <c r="A96" s="1"/>
      <c r="B96" s="1"/>
      <c r="C96" s="1"/>
      <c r="D96" s="1"/>
      <c r="E96" s="1"/>
      <c r="F96" s="4"/>
    </row>
    <row r="97" spans="1:8" ht="14.1" customHeight="1" x14ac:dyDescent="0.2">
      <c r="A97" s="148" t="s">
        <v>92</v>
      </c>
      <c r="B97" s="148"/>
      <c r="C97" s="148"/>
      <c r="D97" s="148"/>
      <c r="E97" s="148"/>
      <c r="F97" s="4"/>
    </row>
    <row r="98" spans="1:8" ht="14.1" customHeight="1" x14ac:dyDescent="0.2">
      <c r="A98" s="19">
        <v>6</v>
      </c>
      <c r="B98" s="153" t="s">
        <v>43</v>
      </c>
      <c r="C98" s="153"/>
      <c r="D98" s="12" t="s">
        <v>17</v>
      </c>
      <c r="E98" s="8" t="s">
        <v>31</v>
      </c>
      <c r="F98" s="4"/>
    </row>
    <row r="99" spans="1:8" ht="14.1" customHeight="1" x14ac:dyDescent="0.2">
      <c r="A99" s="6" t="s">
        <v>2</v>
      </c>
      <c r="B99" s="156" t="s">
        <v>44</v>
      </c>
      <c r="C99" s="156"/>
      <c r="D99" s="18">
        <v>0.03</v>
      </c>
      <c r="E99" s="15">
        <f>SUM(E29,E59,E68,E87,E95)*D99</f>
        <v>95.385120000000001</v>
      </c>
      <c r="F99" s="21"/>
    </row>
    <row r="100" spans="1:8" ht="14.1" customHeight="1" x14ac:dyDescent="0.2">
      <c r="A100" s="6" t="s">
        <v>4</v>
      </c>
      <c r="B100" s="156" t="s">
        <v>46</v>
      </c>
      <c r="C100" s="156"/>
      <c r="D100" s="18">
        <v>6.7900000000000002E-2</v>
      </c>
      <c r="E100" s="15">
        <f>(E114+E99)*D100</f>
        <v>222.36497124800002</v>
      </c>
      <c r="F100" s="21"/>
    </row>
    <row r="101" spans="1:8" ht="14.1" customHeight="1" x14ac:dyDescent="0.2">
      <c r="A101" s="158" t="s">
        <v>5</v>
      </c>
      <c r="B101" s="156" t="s">
        <v>45</v>
      </c>
      <c r="C101" s="156"/>
      <c r="D101" s="20">
        <f>SUM(D102:D104)</f>
        <v>0.14250000000000002</v>
      </c>
      <c r="E101" s="15">
        <v>0</v>
      </c>
      <c r="F101" s="7"/>
    </row>
    <row r="102" spans="1:8" ht="14.1" customHeight="1" x14ac:dyDescent="0.2">
      <c r="A102" s="158"/>
      <c r="B102" s="143" t="s">
        <v>93</v>
      </c>
      <c r="C102" s="143"/>
      <c r="D102" s="13">
        <v>1.6500000000000001E-2</v>
      </c>
      <c r="E102" s="14">
        <f>SUM(E29,E59,E68,E87,E95,E99,E100)/(1-D101)*D102</f>
        <v>67.294102047337631</v>
      </c>
      <c r="F102" s="7"/>
    </row>
    <row r="103" spans="1:8" ht="14.1" customHeight="1" x14ac:dyDescent="0.2">
      <c r="A103" s="158"/>
      <c r="B103" s="143" t="s">
        <v>94</v>
      </c>
      <c r="C103" s="143"/>
      <c r="D103" s="13">
        <v>7.5999999999999998E-2</v>
      </c>
      <c r="E103" s="14">
        <f>SUM(E29,E59,E68,E87,E95,E99,E100)/(1-D101)*D103</f>
        <v>309.96071246046421</v>
      </c>
      <c r="F103" s="7"/>
    </row>
    <row r="104" spans="1:8" ht="14.1" customHeight="1" x14ac:dyDescent="0.2">
      <c r="A104" s="158"/>
      <c r="B104" s="143" t="s">
        <v>95</v>
      </c>
      <c r="C104" s="143"/>
      <c r="D104" s="22">
        <v>0.05</v>
      </c>
      <c r="E104" s="14">
        <f>SUM(E29,E59,E68,E87,E95,E99,E100)/(1-D101)*D104</f>
        <v>203.92152135556856</v>
      </c>
      <c r="F104" s="7"/>
    </row>
    <row r="105" spans="1:8" ht="14.1" customHeight="1" x14ac:dyDescent="0.2">
      <c r="A105" s="1"/>
      <c r="B105" s="1"/>
      <c r="C105" s="1"/>
      <c r="D105" s="1"/>
      <c r="E105" s="1"/>
      <c r="F105" s="21"/>
      <c r="G105" s="46"/>
      <c r="H105" s="48"/>
    </row>
    <row r="106" spans="1:8" ht="14.1" customHeight="1" x14ac:dyDescent="0.2">
      <c r="A106" s="149" t="s">
        <v>39</v>
      </c>
      <c r="B106" s="149"/>
      <c r="C106" s="149"/>
      <c r="D106" s="39">
        <f>D99+D101+D100</f>
        <v>0.2404</v>
      </c>
      <c r="E106" s="35">
        <f>ROUND(SUM(E99:E104),2)</f>
        <v>898.93</v>
      </c>
      <c r="F106" s="4"/>
    </row>
    <row r="107" spans="1:8" ht="14.1" customHeight="1" x14ac:dyDescent="0.2">
      <c r="A107" s="157" t="s">
        <v>56</v>
      </c>
      <c r="B107" s="157"/>
      <c r="C107" s="157"/>
      <c r="D107" s="157"/>
      <c r="E107" s="157"/>
      <c r="F107" s="4"/>
    </row>
    <row r="108" spans="1:8" ht="14.1" customHeight="1" x14ac:dyDescent="0.2">
      <c r="A108" s="8"/>
      <c r="B108" s="149" t="s">
        <v>47</v>
      </c>
      <c r="C108" s="149"/>
      <c r="D108" s="149"/>
      <c r="E108" s="8" t="s">
        <v>31</v>
      </c>
      <c r="F108" s="4"/>
    </row>
    <row r="109" spans="1:8" ht="14.1" customHeight="1" x14ac:dyDescent="0.2">
      <c r="A109" s="6" t="s">
        <v>2</v>
      </c>
      <c r="B109" s="156" t="s">
        <v>48</v>
      </c>
      <c r="C109" s="156"/>
      <c r="D109" s="156"/>
      <c r="E109" s="14">
        <f>E29</f>
        <v>1518.57</v>
      </c>
      <c r="F109" s="4"/>
      <c r="G109" s="46"/>
    </row>
    <row r="110" spans="1:8" ht="14.1" customHeight="1" x14ac:dyDescent="0.2">
      <c r="A110" s="6" t="s">
        <v>4</v>
      </c>
      <c r="B110" s="156" t="s">
        <v>99</v>
      </c>
      <c r="C110" s="156"/>
      <c r="D110" s="156"/>
      <c r="E110" s="14">
        <f>E59</f>
        <v>1509.05</v>
      </c>
      <c r="F110" s="4"/>
    </row>
    <row r="111" spans="1:8" ht="14.1" customHeight="1" x14ac:dyDescent="0.2">
      <c r="A111" s="6" t="s">
        <v>5</v>
      </c>
      <c r="B111" s="156" t="s">
        <v>96</v>
      </c>
      <c r="C111" s="156"/>
      <c r="D111" s="156"/>
      <c r="E111" s="14">
        <f>E68</f>
        <v>98.244</v>
      </c>
      <c r="F111" s="4"/>
    </row>
    <row r="112" spans="1:8" ht="14.1" customHeight="1" x14ac:dyDescent="0.2">
      <c r="A112" s="6" t="s">
        <v>7</v>
      </c>
      <c r="B112" s="156" t="s">
        <v>97</v>
      </c>
      <c r="C112" s="156"/>
      <c r="D112" s="156"/>
      <c r="E112" s="14">
        <f>E87</f>
        <v>24.11</v>
      </c>
      <c r="F112" s="4"/>
    </row>
    <row r="113" spans="1:10" ht="14.1" customHeight="1" x14ac:dyDescent="0.2">
      <c r="A113" s="6" t="s">
        <v>23</v>
      </c>
      <c r="B113" s="156" t="s">
        <v>98</v>
      </c>
      <c r="C113" s="156"/>
      <c r="D113" s="156"/>
      <c r="E113" s="14">
        <f>E95</f>
        <v>29.53</v>
      </c>
      <c r="F113" s="4"/>
    </row>
    <row r="114" spans="1:10" ht="14.1" customHeight="1" x14ac:dyDescent="0.2">
      <c r="A114" s="166" t="s">
        <v>49</v>
      </c>
      <c r="B114" s="166"/>
      <c r="C114" s="166"/>
      <c r="D114" s="166"/>
      <c r="E114" s="15">
        <f>SUM(E109:E113)</f>
        <v>3179.5040000000004</v>
      </c>
      <c r="F114" s="4"/>
    </row>
    <row r="115" spans="1:10" ht="14.1" customHeight="1" x14ac:dyDescent="0.2">
      <c r="A115" s="6" t="s">
        <v>24</v>
      </c>
      <c r="B115" s="156" t="s">
        <v>100</v>
      </c>
      <c r="C115" s="156"/>
      <c r="D115" s="156"/>
      <c r="E115" s="15">
        <f>E106</f>
        <v>898.93</v>
      </c>
      <c r="F115" s="4"/>
    </row>
    <row r="116" spans="1:10" ht="14.1" customHeight="1" x14ac:dyDescent="0.2">
      <c r="A116" s="149" t="s">
        <v>50</v>
      </c>
      <c r="B116" s="149"/>
      <c r="C116" s="149"/>
      <c r="D116" s="149"/>
      <c r="E116" s="35">
        <f>ROUND((E114+E99+E100)/(1-D101),2)</f>
        <v>4078.43</v>
      </c>
      <c r="F116" s="23"/>
      <c r="G116" s="46"/>
      <c r="H116" s="46"/>
    </row>
    <row r="117" spans="1:10" ht="14.1" customHeight="1" x14ac:dyDescent="0.2">
      <c r="A117" s="165" t="s">
        <v>116</v>
      </c>
      <c r="B117" s="165"/>
      <c r="C117" s="165"/>
      <c r="D117" s="165"/>
      <c r="E117" s="40">
        <f>ROUND(E116*1,2)</f>
        <v>4078.43</v>
      </c>
      <c r="F117" s="4"/>
      <c r="H117" s="46"/>
    </row>
    <row r="118" spans="1:10" ht="14.1" customHeight="1" x14ac:dyDescent="0.2">
      <c r="C118" s="41"/>
      <c r="D118" s="42"/>
      <c r="E118" s="43"/>
      <c r="F118" s="44"/>
      <c r="J118" s="46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</sheetData>
  <mergeCells count="120">
    <mergeCell ref="B8:C8"/>
    <mergeCell ref="D8:E8"/>
    <mergeCell ref="B9:C9"/>
    <mergeCell ref="D9:E9"/>
    <mergeCell ref="B10:C10"/>
    <mergeCell ref="D10:E10"/>
    <mergeCell ref="A2:E2"/>
    <mergeCell ref="A3:E3"/>
    <mergeCell ref="A4:E4"/>
    <mergeCell ref="A5:E5"/>
    <mergeCell ref="A6:E6"/>
    <mergeCell ref="B7:C7"/>
    <mergeCell ref="D7:E7"/>
    <mergeCell ref="A15:E15"/>
    <mergeCell ref="B16:C16"/>
    <mergeCell ref="D16:E16"/>
    <mergeCell ref="B17:C17"/>
    <mergeCell ref="D17:E17"/>
    <mergeCell ref="B18:C18"/>
    <mergeCell ref="D18:E18"/>
    <mergeCell ref="A11:E11"/>
    <mergeCell ref="B12:C12"/>
    <mergeCell ref="D12:E12"/>
    <mergeCell ref="B13:C13"/>
    <mergeCell ref="D13:E13"/>
    <mergeCell ref="A14:E14"/>
    <mergeCell ref="B23:C23"/>
    <mergeCell ref="B24:C24"/>
    <mergeCell ref="B25:C25"/>
    <mergeCell ref="B26:C26"/>
    <mergeCell ref="B27:C27"/>
    <mergeCell ref="B28:C28"/>
    <mergeCell ref="B19:C19"/>
    <mergeCell ref="D19:E19"/>
    <mergeCell ref="B20:C20"/>
    <mergeCell ref="D20:E20"/>
    <mergeCell ref="A21:E21"/>
    <mergeCell ref="B22:C22"/>
    <mergeCell ref="A36:C36"/>
    <mergeCell ref="B37:C37"/>
    <mergeCell ref="B38:C38"/>
    <mergeCell ref="B39:C39"/>
    <mergeCell ref="B40:C40"/>
    <mergeCell ref="B41:C41"/>
    <mergeCell ref="A29:D29"/>
    <mergeCell ref="A30:E30"/>
    <mergeCell ref="A31:C31"/>
    <mergeCell ref="B32:C32"/>
    <mergeCell ref="B33:C33"/>
    <mergeCell ref="A34:C34"/>
    <mergeCell ref="B48:D48"/>
    <mergeCell ref="B49:D49"/>
    <mergeCell ref="B50:D50"/>
    <mergeCell ref="B51:D51"/>
    <mergeCell ref="B52:D52"/>
    <mergeCell ref="A53:D53"/>
    <mergeCell ref="B42:C42"/>
    <mergeCell ref="B43:C43"/>
    <mergeCell ref="B44:C44"/>
    <mergeCell ref="A45:C45"/>
    <mergeCell ref="A46:C46"/>
    <mergeCell ref="B47:D47"/>
    <mergeCell ref="A61:E61"/>
    <mergeCell ref="B62:C62"/>
    <mergeCell ref="B63:C63"/>
    <mergeCell ref="B64:C64"/>
    <mergeCell ref="B65:C65"/>
    <mergeCell ref="B66:C66"/>
    <mergeCell ref="A54:E54"/>
    <mergeCell ref="A55:D55"/>
    <mergeCell ref="B56:D56"/>
    <mergeCell ref="B57:D57"/>
    <mergeCell ref="B58:D58"/>
    <mergeCell ref="B59:D59"/>
    <mergeCell ref="B74:C74"/>
    <mergeCell ref="B75:C75"/>
    <mergeCell ref="B76:C76"/>
    <mergeCell ref="B77:C77"/>
    <mergeCell ref="A78:C78"/>
    <mergeCell ref="B79:C79"/>
    <mergeCell ref="B67:C67"/>
    <mergeCell ref="A68:C68"/>
    <mergeCell ref="A70:E70"/>
    <mergeCell ref="B71:C71"/>
    <mergeCell ref="B72:C72"/>
    <mergeCell ref="B73:C73"/>
    <mergeCell ref="B87:D87"/>
    <mergeCell ref="A89:E89"/>
    <mergeCell ref="B90:D90"/>
    <mergeCell ref="B91:D91"/>
    <mergeCell ref="B92:D92"/>
    <mergeCell ref="B94:D94"/>
    <mergeCell ref="B80:C80"/>
    <mergeCell ref="A81:C81"/>
    <mergeCell ref="A83:E83"/>
    <mergeCell ref="A84:D84"/>
    <mergeCell ref="B85:D85"/>
    <mergeCell ref="B86:D86"/>
    <mergeCell ref="A95:D95"/>
    <mergeCell ref="A97:E97"/>
    <mergeCell ref="B98:C98"/>
    <mergeCell ref="B99:C99"/>
    <mergeCell ref="B100:C100"/>
    <mergeCell ref="A101:A104"/>
    <mergeCell ref="B101:C101"/>
    <mergeCell ref="B102:C102"/>
    <mergeCell ref="B103:C103"/>
    <mergeCell ref="B104:C104"/>
    <mergeCell ref="B112:D112"/>
    <mergeCell ref="B113:D113"/>
    <mergeCell ref="A114:D114"/>
    <mergeCell ref="B115:D115"/>
    <mergeCell ref="A116:D116"/>
    <mergeCell ref="A117:D117"/>
    <mergeCell ref="A106:C106"/>
    <mergeCell ref="A107:E107"/>
    <mergeCell ref="B108:D108"/>
    <mergeCell ref="B109:D109"/>
    <mergeCell ref="B110:D110"/>
    <mergeCell ref="B111:D111"/>
  </mergeCells>
  <printOptions horizontalCentered="1"/>
  <pageMargins left="0" right="0" top="1.9685039370078741" bottom="0.98425196850393704" header="0.39370078740157483" footer="0.39370078740157483"/>
  <pageSetup paperSize="9" scale="90" fitToHeight="0" orientation="portrait" r:id="rId1"/>
  <headerFooter alignWithMargins="0"/>
  <rowBreaks count="2" manualBreakCount="2">
    <brk id="45" max="4" man="1"/>
    <brk id="96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0FC61-4E5E-47AC-9FCA-7100765F8AFD}">
  <sheetPr>
    <tabColor rgb="FFFFFF00"/>
  </sheetPr>
  <dimension ref="A1:J1045"/>
  <sheetViews>
    <sheetView view="pageBreakPreview" topLeftCell="A13" zoomScaleNormal="100" zoomScaleSheetLayoutView="100" workbookViewId="0">
      <selection activeCell="D104" sqref="D104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20.7109375" style="1" bestFit="1" customWidth="1"/>
    <col min="7" max="9" width="9.140625" style="1"/>
    <col min="10" max="10" width="12.28515625" style="1" bestFit="1" customWidth="1"/>
    <col min="11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113" t="s">
        <v>1</v>
      </c>
      <c r="B2" s="113"/>
      <c r="C2" s="113"/>
      <c r="D2" s="113"/>
      <c r="E2" s="113"/>
      <c r="F2" s="4"/>
    </row>
    <row r="3" spans="1:6" ht="14.1" customHeight="1" x14ac:dyDescent="0.2">
      <c r="A3" s="114"/>
      <c r="B3" s="114"/>
      <c r="C3" s="114"/>
      <c r="D3" s="114"/>
      <c r="E3" s="114"/>
      <c r="F3" s="4"/>
    </row>
    <row r="4" spans="1:6" ht="14.1" customHeight="1" thickBot="1" x14ac:dyDescent="0.25">
      <c r="A4" s="115"/>
      <c r="B4" s="115"/>
      <c r="C4" s="115"/>
      <c r="D4" s="115"/>
      <c r="E4" s="115"/>
      <c r="F4" s="4"/>
    </row>
    <row r="5" spans="1:6" ht="14.1" customHeight="1" x14ac:dyDescent="0.2">
      <c r="A5" s="116"/>
      <c r="B5" s="117"/>
      <c r="C5" s="117"/>
      <c r="D5" s="117"/>
      <c r="E5" s="118"/>
      <c r="F5" s="4"/>
    </row>
    <row r="6" spans="1:6" ht="14.1" customHeight="1" x14ac:dyDescent="0.2">
      <c r="A6" s="110"/>
      <c r="B6" s="111"/>
      <c r="C6" s="111"/>
      <c r="D6" s="111"/>
      <c r="E6" s="112"/>
      <c r="F6" s="4"/>
    </row>
    <row r="7" spans="1:6" ht="14.1" customHeight="1" x14ac:dyDescent="0.2">
      <c r="A7" s="31" t="s">
        <v>2</v>
      </c>
      <c r="B7" s="119" t="s">
        <v>3</v>
      </c>
      <c r="C7" s="120"/>
      <c r="D7" s="121"/>
      <c r="E7" s="122"/>
      <c r="F7" s="30"/>
    </row>
    <row r="8" spans="1:6" ht="14.1" customHeight="1" x14ac:dyDescent="0.2">
      <c r="A8" s="6" t="s">
        <v>4</v>
      </c>
      <c r="B8" s="110" t="s">
        <v>123</v>
      </c>
      <c r="C8" s="112"/>
      <c r="D8" s="123" t="s">
        <v>125</v>
      </c>
      <c r="E8" s="124"/>
      <c r="F8" s="7"/>
    </row>
    <row r="9" spans="1:6" ht="14.1" customHeight="1" x14ac:dyDescent="0.2">
      <c r="A9" s="6" t="s">
        <v>5</v>
      </c>
      <c r="B9" s="110" t="s">
        <v>6</v>
      </c>
      <c r="C9" s="112"/>
      <c r="D9" s="123" t="s">
        <v>120</v>
      </c>
      <c r="E9" s="124"/>
      <c r="F9" s="7"/>
    </row>
    <row r="10" spans="1:6" ht="14.1" customHeight="1" x14ac:dyDescent="0.2">
      <c r="A10" s="6" t="s">
        <v>7</v>
      </c>
      <c r="B10" s="110" t="s">
        <v>8</v>
      </c>
      <c r="C10" s="112"/>
      <c r="D10" s="125"/>
      <c r="E10" s="126"/>
      <c r="F10" s="7"/>
    </row>
    <row r="11" spans="1:6" ht="14.1" customHeight="1" x14ac:dyDescent="0.2">
      <c r="A11" s="137" t="s">
        <v>53</v>
      </c>
      <c r="B11" s="137"/>
      <c r="C11" s="137"/>
      <c r="D11" s="137"/>
      <c r="E11" s="137"/>
      <c r="F11" s="7"/>
    </row>
    <row r="12" spans="1:6" ht="12.75" customHeight="1" x14ac:dyDescent="0.2">
      <c r="A12" s="33"/>
      <c r="B12" s="128" t="s">
        <v>9</v>
      </c>
      <c r="C12" s="129"/>
      <c r="D12" s="127" t="s">
        <v>52</v>
      </c>
      <c r="E12" s="127"/>
      <c r="F12" s="7"/>
    </row>
    <row r="13" spans="1:6" ht="15" customHeight="1" x14ac:dyDescent="0.2">
      <c r="A13" s="32"/>
      <c r="B13" s="130" t="s">
        <v>54</v>
      </c>
      <c r="C13" s="131"/>
      <c r="D13" s="132">
        <v>1</v>
      </c>
      <c r="E13" s="133"/>
      <c r="F13" s="7"/>
    </row>
    <row r="14" spans="1:6" s="28" customFormat="1" ht="14.1" customHeight="1" x14ac:dyDescent="0.2">
      <c r="A14" s="134" t="s">
        <v>131</v>
      </c>
      <c r="B14" s="135"/>
      <c r="C14" s="135"/>
      <c r="D14" s="135"/>
      <c r="E14" s="136"/>
      <c r="F14" s="27"/>
    </row>
    <row r="15" spans="1:6" ht="14.1" customHeight="1" x14ac:dyDescent="0.2">
      <c r="A15" s="138" t="s">
        <v>10</v>
      </c>
      <c r="B15" s="139"/>
      <c r="C15" s="139"/>
      <c r="D15" s="139"/>
      <c r="E15" s="140"/>
      <c r="F15" s="4"/>
    </row>
    <row r="16" spans="1:6" ht="14.1" customHeight="1" x14ac:dyDescent="0.2">
      <c r="A16" s="10">
        <v>1</v>
      </c>
      <c r="B16" s="141" t="s">
        <v>11</v>
      </c>
      <c r="C16" s="142"/>
      <c r="D16" s="123" t="s">
        <v>121</v>
      </c>
      <c r="E16" s="124"/>
      <c r="F16" s="4"/>
    </row>
    <row r="17" spans="1:6" ht="14.1" customHeight="1" x14ac:dyDescent="0.2">
      <c r="A17" s="10">
        <v>2</v>
      </c>
      <c r="B17" s="141" t="s">
        <v>12</v>
      </c>
      <c r="C17" s="142"/>
      <c r="D17" s="144">
        <v>1476.81</v>
      </c>
      <c r="E17" s="145">
        <v>0</v>
      </c>
      <c r="F17" s="4"/>
    </row>
    <row r="18" spans="1:6" ht="21" customHeight="1" x14ac:dyDescent="0.2">
      <c r="A18" s="10">
        <v>3</v>
      </c>
      <c r="B18" s="141" t="s">
        <v>13</v>
      </c>
      <c r="C18" s="142"/>
      <c r="D18" s="123" t="s">
        <v>121</v>
      </c>
      <c r="E18" s="124"/>
      <c r="F18" s="4"/>
    </row>
    <row r="19" spans="1:6" ht="14.1" customHeight="1" x14ac:dyDescent="0.2">
      <c r="A19" s="10">
        <v>4</v>
      </c>
      <c r="B19" s="143" t="s">
        <v>14</v>
      </c>
      <c r="C19" s="143"/>
      <c r="D19" s="146"/>
      <c r="E19" s="147"/>
      <c r="F19" s="4"/>
    </row>
    <row r="20" spans="1:6" ht="14.1" customHeight="1" x14ac:dyDescent="0.2">
      <c r="A20" s="10">
        <v>5</v>
      </c>
      <c r="B20" s="141" t="s">
        <v>55</v>
      </c>
      <c r="C20" s="142"/>
      <c r="D20" s="125"/>
      <c r="E20" s="126"/>
      <c r="F20" s="4"/>
    </row>
    <row r="21" spans="1:6" ht="14.1" customHeight="1" x14ac:dyDescent="0.2">
      <c r="A21" s="148" t="s">
        <v>15</v>
      </c>
      <c r="B21" s="148"/>
      <c r="C21" s="148"/>
      <c r="D21" s="148"/>
      <c r="E21" s="148"/>
      <c r="F21" s="4"/>
    </row>
    <row r="22" spans="1:6" ht="14.1" customHeight="1" x14ac:dyDescent="0.2">
      <c r="A22" s="8">
        <v>1</v>
      </c>
      <c r="B22" s="149" t="s">
        <v>16</v>
      </c>
      <c r="C22" s="149"/>
      <c r="D22" s="12" t="s">
        <v>17</v>
      </c>
      <c r="E22" s="8" t="s">
        <v>18</v>
      </c>
      <c r="F22" s="4"/>
    </row>
    <row r="23" spans="1:6" ht="14.1" customHeight="1" x14ac:dyDescent="0.2">
      <c r="A23" s="10" t="s">
        <v>2</v>
      </c>
      <c r="B23" s="143" t="s">
        <v>19</v>
      </c>
      <c r="C23" s="143"/>
      <c r="D23" s="13"/>
      <c r="E23" s="15">
        <f>D17</f>
        <v>1476.81</v>
      </c>
      <c r="F23" s="4"/>
    </row>
    <row r="24" spans="1:6" ht="14.1" customHeight="1" x14ac:dyDescent="0.2">
      <c r="A24" s="10" t="s">
        <v>4</v>
      </c>
      <c r="B24" s="143" t="s">
        <v>20</v>
      </c>
      <c r="C24" s="143"/>
      <c r="D24" s="13">
        <v>0.3</v>
      </c>
      <c r="E24" s="14"/>
      <c r="F24" s="23"/>
    </row>
    <row r="25" spans="1:6" ht="14.1" customHeight="1" x14ac:dyDescent="0.2">
      <c r="A25" s="10" t="s">
        <v>5</v>
      </c>
      <c r="B25" s="143" t="s">
        <v>21</v>
      </c>
      <c r="C25" s="143"/>
      <c r="D25" s="13">
        <v>0</v>
      </c>
      <c r="E25" s="14">
        <v>0</v>
      </c>
      <c r="F25" s="4"/>
    </row>
    <row r="26" spans="1:6" ht="14.1" customHeight="1" x14ac:dyDescent="0.2">
      <c r="A26" s="10" t="s">
        <v>7</v>
      </c>
      <c r="B26" s="143" t="s">
        <v>108</v>
      </c>
      <c r="C26" s="143"/>
      <c r="D26" s="13">
        <v>0.2</v>
      </c>
      <c r="E26" s="73"/>
      <c r="F26" s="4"/>
    </row>
    <row r="27" spans="1:6" ht="14.1" customHeight="1" x14ac:dyDescent="0.2">
      <c r="A27" s="10" t="s">
        <v>23</v>
      </c>
      <c r="B27" s="143" t="s">
        <v>57</v>
      </c>
      <c r="C27" s="143"/>
      <c r="D27" s="13">
        <v>0</v>
      </c>
      <c r="E27" s="74"/>
      <c r="F27" s="4"/>
    </row>
    <row r="28" spans="1:6" ht="14.1" customHeight="1" x14ac:dyDescent="0.2">
      <c r="A28" s="10" t="s">
        <v>24</v>
      </c>
      <c r="B28" s="143" t="s">
        <v>27</v>
      </c>
      <c r="C28" s="143"/>
      <c r="D28" s="13">
        <v>0</v>
      </c>
      <c r="E28" s="14">
        <v>0</v>
      </c>
      <c r="F28" s="4"/>
    </row>
    <row r="29" spans="1:6" ht="14.1" customHeight="1" x14ac:dyDescent="0.2">
      <c r="A29" s="149" t="s">
        <v>39</v>
      </c>
      <c r="B29" s="149"/>
      <c r="C29" s="149"/>
      <c r="D29" s="149"/>
      <c r="E29" s="35">
        <f>ROUND(SUM(E23:E28),2)</f>
        <v>1476.81</v>
      </c>
      <c r="F29" s="4"/>
    </row>
    <row r="30" spans="1:6" ht="14.1" customHeight="1" x14ac:dyDescent="0.2">
      <c r="A30" s="148" t="s">
        <v>58</v>
      </c>
      <c r="B30" s="148"/>
      <c r="C30" s="148"/>
      <c r="D30" s="148"/>
      <c r="E30" s="148"/>
      <c r="F30" s="4"/>
    </row>
    <row r="31" spans="1:6" s="3" customFormat="1" ht="14.1" customHeight="1" x14ac:dyDescent="0.2">
      <c r="A31" s="138" t="s">
        <v>59</v>
      </c>
      <c r="B31" s="139"/>
      <c r="C31" s="140"/>
      <c r="D31" s="12" t="s">
        <v>17</v>
      </c>
      <c r="E31" s="8" t="s">
        <v>31</v>
      </c>
      <c r="F31" s="7"/>
    </row>
    <row r="32" spans="1:6" s="3" customFormat="1" ht="14.1" customHeight="1" x14ac:dyDescent="0.2">
      <c r="A32" s="17" t="s">
        <v>2</v>
      </c>
      <c r="B32" s="150" t="s">
        <v>41</v>
      </c>
      <c r="C32" s="150"/>
      <c r="D32" s="29">
        <v>8.3299999999999999E-2</v>
      </c>
      <c r="E32" s="14">
        <f>ROUND($E$29*D32,2)</f>
        <v>123.02</v>
      </c>
      <c r="F32" s="7"/>
    </row>
    <row r="33" spans="1:6" s="3" customFormat="1" ht="14.1" customHeight="1" x14ac:dyDescent="0.2">
      <c r="A33" s="17" t="s">
        <v>4</v>
      </c>
      <c r="B33" s="150" t="s">
        <v>60</v>
      </c>
      <c r="C33" s="150"/>
      <c r="D33" s="29">
        <v>0.1111</v>
      </c>
      <c r="E33" s="14">
        <f>ROUND($E$29*D33,2)</f>
        <v>164.07</v>
      </c>
      <c r="F33" s="7"/>
    </row>
    <row r="34" spans="1:6" s="3" customFormat="1" ht="14.1" customHeight="1" x14ac:dyDescent="0.2">
      <c r="A34" s="151" t="s">
        <v>61</v>
      </c>
      <c r="B34" s="151"/>
      <c r="C34" s="151"/>
      <c r="D34" s="18">
        <f>SUM(D32:D33)</f>
        <v>0.19440000000000002</v>
      </c>
      <c r="E34" s="15">
        <f>ROUND($E$29*D34,2)</f>
        <v>287.08999999999997</v>
      </c>
      <c r="F34" s="7"/>
    </row>
    <row r="35" spans="1:6" s="3" customFormat="1" ht="14.1" customHeight="1" x14ac:dyDescent="0.2">
      <c r="A35" s="49"/>
      <c r="B35" s="50"/>
      <c r="C35" s="51"/>
      <c r="D35" s="18"/>
      <c r="E35" s="15"/>
      <c r="F35" s="7"/>
    </row>
    <row r="36" spans="1:6" s="3" customFormat="1" ht="14.1" customHeight="1" x14ac:dyDescent="0.2">
      <c r="A36" s="138" t="s">
        <v>62</v>
      </c>
      <c r="B36" s="139"/>
      <c r="C36" s="140"/>
      <c r="D36" s="12" t="s">
        <v>17</v>
      </c>
      <c r="E36" s="8" t="s">
        <v>31</v>
      </c>
      <c r="F36" s="7"/>
    </row>
    <row r="37" spans="1:6" s="3" customFormat="1" ht="14.1" customHeight="1" x14ac:dyDescent="0.2">
      <c r="A37" s="17" t="s">
        <v>2</v>
      </c>
      <c r="B37" s="150" t="s">
        <v>32</v>
      </c>
      <c r="C37" s="150"/>
      <c r="D37" s="13">
        <v>0.2</v>
      </c>
      <c r="E37" s="14">
        <f>ROUND((E29+E34+E78)*D37,2)</f>
        <v>357.47</v>
      </c>
      <c r="F37" s="7"/>
    </row>
    <row r="38" spans="1:6" s="3" customFormat="1" ht="14.1" customHeight="1" x14ac:dyDescent="0.2">
      <c r="A38" s="17" t="s">
        <v>4</v>
      </c>
      <c r="B38" s="150" t="s">
        <v>36</v>
      </c>
      <c r="C38" s="150"/>
      <c r="D38" s="13">
        <v>2.5000000000000001E-2</v>
      </c>
      <c r="E38" s="14">
        <f>ROUND((E29+E34+E78)*D38,2)</f>
        <v>44.68</v>
      </c>
      <c r="F38" s="7"/>
    </row>
    <row r="39" spans="1:6" s="3" customFormat="1" ht="14.1" customHeight="1" x14ac:dyDescent="0.2">
      <c r="A39" s="17" t="s">
        <v>5</v>
      </c>
      <c r="B39" s="150" t="s">
        <v>137</v>
      </c>
      <c r="C39" s="150"/>
      <c r="D39" s="13">
        <v>0.03</v>
      </c>
      <c r="E39" s="14">
        <f>ROUND((E29+E34+E78)*D39,2)</f>
        <v>53.62</v>
      </c>
      <c r="F39" s="7"/>
    </row>
    <row r="40" spans="1:6" s="3" customFormat="1" ht="14.1" customHeight="1" x14ac:dyDescent="0.2">
      <c r="A40" s="17" t="s">
        <v>7</v>
      </c>
      <c r="B40" s="150" t="s">
        <v>33</v>
      </c>
      <c r="C40" s="150"/>
      <c r="D40" s="13">
        <v>1.4999999999999999E-2</v>
      </c>
      <c r="E40" s="14">
        <f>(E29+E34+E78)*D40</f>
        <v>26.810249999999996</v>
      </c>
      <c r="F40" s="7"/>
    </row>
    <row r="41" spans="1:6" s="3" customFormat="1" ht="14.1" customHeight="1" x14ac:dyDescent="0.2">
      <c r="A41" s="17" t="s">
        <v>23</v>
      </c>
      <c r="B41" s="150" t="s">
        <v>34</v>
      </c>
      <c r="C41" s="150"/>
      <c r="D41" s="13">
        <v>0.01</v>
      </c>
      <c r="E41" s="14">
        <f>(E29+E34+E78)*D41</f>
        <v>17.8735</v>
      </c>
      <c r="F41" s="7"/>
    </row>
    <row r="42" spans="1:6" s="3" customFormat="1" ht="14.1" customHeight="1" x14ac:dyDescent="0.2">
      <c r="A42" s="17" t="s">
        <v>24</v>
      </c>
      <c r="B42" s="150" t="s">
        <v>38</v>
      </c>
      <c r="C42" s="150"/>
      <c r="D42" s="13">
        <v>6.0000000000000001E-3</v>
      </c>
      <c r="E42" s="14">
        <f>(E29+E34+E78)*D42</f>
        <v>10.7241</v>
      </c>
      <c r="F42" s="7"/>
    </row>
    <row r="43" spans="1:6" s="3" customFormat="1" ht="14.1" customHeight="1" x14ac:dyDescent="0.2">
      <c r="A43" s="17" t="s">
        <v>25</v>
      </c>
      <c r="B43" s="150" t="s">
        <v>35</v>
      </c>
      <c r="C43" s="150"/>
      <c r="D43" s="13">
        <v>2E-3</v>
      </c>
      <c r="E43" s="14">
        <f>(E29+E34+E78)*D43</f>
        <v>3.5747</v>
      </c>
      <c r="F43" s="7"/>
    </row>
    <row r="44" spans="1:6" s="3" customFormat="1" ht="14.1" customHeight="1" x14ac:dyDescent="0.2">
      <c r="A44" s="17" t="s">
        <v>26</v>
      </c>
      <c r="B44" s="150" t="s">
        <v>37</v>
      </c>
      <c r="C44" s="150"/>
      <c r="D44" s="13">
        <v>0.08</v>
      </c>
      <c r="E44" s="14">
        <f>ROUND((E29+E34+E78)*D44,2)</f>
        <v>142.99</v>
      </c>
      <c r="F44" s="7"/>
    </row>
    <row r="45" spans="1:6" s="3" customFormat="1" ht="14.1" customHeight="1" x14ac:dyDescent="0.2">
      <c r="A45" s="149" t="s">
        <v>39</v>
      </c>
      <c r="B45" s="149"/>
      <c r="C45" s="149"/>
      <c r="D45" s="38">
        <f>SUM(D37:D44)</f>
        <v>0.36800000000000005</v>
      </c>
      <c r="E45" s="35">
        <f>SUM(E37:E44)</f>
        <v>657.74255000000005</v>
      </c>
      <c r="F45" s="7"/>
    </row>
    <row r="46" spans="1:6" s="3" customFormat="1" ht="14.1" customHeight="1" x14ac:dyDescent="0.2">
      <c r="A46" s="138" t="s">
        <v>63</v>
      </c>
      <c r="B46" s="139"/>
      <c r="C46" s="140"/>
      <c r="D46" s="45"/>
      <c r="E46" s="8"/>
      <c r="F46" s="7"/>
    </row>
    <row r="47" spans="1:6" ht="14.1" customHeight="1" x14ac:dyDescent="0.2">
      <c r="A47" s="10" t="s">
        <v>2</v>
      </c>
      <c r="B47" s="143" t="s">
        <v>28</v>
      </c>
      <c r="C47" s="143"/>
      <c r="D47" s="143"/>
      <c r="E47" s="14">
        <f>((4.8*2)*22)-(E23*0.06)</f>
        <v>122.59139999999999</v>
      </c>
      <c r="F47" s="26"/>
    </row>
    <row r="48" spans="1:6" ht="14.1" customHeight="1" x14ac:dyDescent="0.2">
      <c r="A48" s="10" t="s">
        <v>4</v>
      </c>
      <c r="B48" s="143" t="s">
        <v>64</v>
      </c>
      <c r="C48" s="143"/>
      <c r="D48" s="143"/>
      <c r="E48" s="34">
        <f>(22*21)*0.9</f>
        <v>415.8</v>
      </c>
      <c r="F48" s="4"/>
    </row>
    <row r="49" spans="1:6" ht="14.1" customHeight="1" x14ac:dyDescent="0.2">
      <c r="A49" s="10" t="s">
        <v>5</v>
      </c>
      <c r="B49" s="143" t="s">
        <v>122</v>
      </c>
      <c r="C49" s="143"/>
      <c r="D49" s="143"/>
      <c r="E49" s="36">
        <v>17</v>
      </c>
      <c r="F49" s="4"/>
    </row>
    <row r="50" spans="1:6" ht="14.1" customHeight="1" x14ac:dyDescent="0.2">
      <c r="A50" s="10" t="s">
        <v>7</v>
      </c>
      <c r="B50" s="143" t="s">
        <v>65</v>
      </c>
      <c r="C50" s="143"/>
      <c r="D50" s="143"/>
      <c r="E50" s="11"/>
      <c r="F50" s="4"/>
    </row>
    <row r="51" spans="1:6" ht="14.1" customHeight="1" x14ac:dyDescent="0.2">
      <c r="A51" s="10" t="s">
        <v>23</v>
      </c>
      <c r="B51" s="143" t="s">
        <v>109</v>
      </c>
      <c r="C51" s="143"/>
      <c r="D51" s="143"/>
      <c r="E51" s="11">
        <v>0</v>
      </c>
      <c r="F51" s="4"/>
    </row>
    <row r="52" spans="1:6" ht="14.1" customHeight="1" x14ac:dyDescent="0.2">
      <c r="A52" s="10" t="s">
        <v>24</v>
      </c>
      <c r="B52" s="143" t="s">
        <v>66</v>
      </c>
      <c r="C52" s="143"/>
      <c r="D52" s="143"/>
      <c r="E52" s="11"/>
      <c r="F52" s="4"/>
    </row>
    <row r="53" spans="1:6" ht="14.1" customHeight="1" x14ac:dyDescent="0.2">
      <c r="A53" s="149" t="s">
        <v>39</v>
      </c>
      <c r="B53" s="149"/>
      <c r="C53" s="149"/>
      <c r="D53" s="149"/>
      <c r="E53" s="37">
        <f>ROUND(SUM(E47:E52),2)</f>
        <v>555.39</v>
      </c>
      <c r="F53" s="4"/>
    </row>
    <row r="54" spans="1:6" ht="14.1" customHeight="1" x14ac:dyDescent="0.2">
      <c r="A54" s="138" t="s">
        <v>67</v>
      </c>
      <c r="B54" s="139"/>
      <c r="C54" s="139"/>
      <c r="D54" s="139"/>
      <c r="E54" s="140"/>
      <c r="F54" s="4"/>
    </row>
    <row r="55" spans="1:6" ht="14.1" customHeight="1" x14ac:dyDescent="0.2">
      <c r="A55" s="138" t="s">
        <v>68</v>
      </c>
      <c r="B55" s="139"/>
      <c r="C55" s="139"/>
      <c r="D55" s="140"/>
      <c r="E55" s="8"/>
      <c r="F55" s="4"/>
    </row>
    <row r="56" spans="1:6" ht="14.1" customHeight="1" x14ac:dyDescent="0.2">
      <c r="A56" s="10" t="s">
        <v>69</v>
      </c>
      <c r="B56" s="143" t="s">
        <v>72</v>
      </c>
      <c r="C56" s="143"/>
      <c r="D56" s="143"/>
      <c r="E56" s="14">
        <f>E34</f>
        <v>287.08999999999997</v>
      </c>
      <c r="F56" s="4"/>
    </row>
    <row r="57" spans="1:6" ht="14.1" customHeight="1" x14ac:dyDescent="0.2">
      <c r="A57" s="10" t="s">
        <v>70</v>
      </c>
      <c r="B57" s="143" t="s">
        <v>73</v>
      </c>
      <c r="C57" s="143"/>
      <c r="D57" s="143"/>
      <c r="E57" s="14">
        <f>E45</f>
        <v>657.74255000000005</v>
      </c>
      <c r="F57" s="4"/>
    </row>
    <row r="58" spans="1:6" ht="14.1" customHeight="1" x14ac:dyDescent="0.2">
      <c r="A58" s="10" t="s">
        <v>71</v>
      </c>
      <c r="B58" s="143" t="s">
        <v>74</v>
      </c>
      <c r="C58" s="143"/>
      <c r="D58" s="143"/>
      <c r="E58" s="14">
        <f>E53</f>
        <v>555.39</v>
      </c>
      <c r="F58" s="4"/>
    </row>
    <row r="59" spans="1:6" ht="14.1" customHeight="1" x14ac:dyDescent="0.2">
      <c r="A59" s="10"/>
      <c r="B59" s="125" t="s">
        <v>39</v>
      </c>
      <c r="C59" s="154"/>
      <c r="D59" s="126"/>
      <c r="E59" s="15">
        <f>ROUND(SUM(E56:E58),2)</f>
        <v>1500.22</v>
      </c>
      <c r="F59" s="4"/>
    </row>
    <row r="60" spans="1:6" ht="14.1" customHeight="1" x14ac:dyDescent="0.2">
      <c r="A60" s="1"/>
      <c r="B60" s="1"/>
      <c r="C60" s="1"/>
      <c r="D60" s="1"/>
      <c r="E60" s="54"/>
      <c r="F60" s="4"/>
    </row>
    <row r="61" spans="1:6" ht="14.1" customHeight="1" x14ac:dyDescent="0.2">
      <c r="A61" s="148" t="s">
        <v>75</v>
      </c>
      <c r="B61" s="148"/>
      <c r="C61" s="148"/>
      <c r="D61" s="148"/>
      <c r="E61" s="148"/>
      <c r="F61" s="4"/>
    </row>
    <row r="62" spans="1:6" ht="14.1" customHeight="1" x14ac:dyDescent="0.2">
      <c r="A62" s="17" t="s">
        <v>2</v>
      </c>
      <c r="B62" s="150" t="s">
        <v>42</v>
      </c>
      <c r="C62" s="150"/>
      <c r="D62" s="55">
        <v>4.1700000000000001E-3</v>
      </c>
      <c r="E62" s="14">
        <f>ROUND($E$29*D62,2)</f>
        <v>6.16</v>
      </c>
      <c r="F62" s="4"/>
    </row>
    <row r="63" spans="1:6" ht="14.1" customHeight="1" x14ac:dyDescent="0.2">
      <c r="A63" s="17" t="s">
        <v>4</v>
      </c>
      <c r="B63" s="143" t="s">
        <v>51</v>
      </c>
      <c r="C63" s="150"/>
      <c r="D63" s="55">
        <v>3.3E-4</v>
      </c>
      <c r="E63" s="14">
        <f>E62*0.08</f>
        <v>0.49280000000000002</v>
      </c>
      <c r="F63" s="4"/>
    </row>
    <row r="64" spans="1:6" ht="14.1" customHeight="1" x14ac:dyDescent="0.2">
      <c r="A64" s="17" t="s">
        <v>5</v>
      </c>
      <c r="B64" s="143" t="s">
        <v>76</v>
      </c>
      <c r="C64" s="150"/>
      <c r="D64" s="55">
        <v>1.6000000000000001E-3</v>
      </c>
      <c r="E64" s="14">
        <f>ROUND($E$29*D64,2)</f>
        <v>2.36</v>
      </c>
      <c r="F64" s="4"/>
    </row>
    <row r="65" spans="1:6" ht="14.1" customHeight="1" x14ac:dyDescent="0.2">
      <c r="A65" s="17" t="s">
        <v>7</v>
      </c>
      <c r="B65" s="143" t="s">
        <v>0</v>
      </c>
      <c r="C65" s="150"/>
      <c r="D65" s="55">
        <v>1.9439999999999999E-2</v>
      </c>
      <c r="E65" s="14">
        <f>ROUND($E$29*D65,2)</f>
        <v>28.71</v>
      </c>
      <c r="F65" s="4"/>
    </row>
    <row r="66" spans="1:6" ht="14.1" customHeight="1" x14ac:dyDescent="0.2">
      <c r="A66" s="17" t="s">
        <v>23</v>
      </c>
      <c r="B66" s="143" t="s">
        <v>77</v>
      </c>
      <c r="C66" s="150"/>
      <c r="D66" s="55">
        <v>7.1599999999999997E-3</v>
      </c>
      <c r="E66" s="14">
        <f>E65*D45</f>
        <v>10.565280000000001</v>
      </c>
      <c r="F66" s="4"/>
    </row>
    <row r="67" spans="1:6" ht="14.1" customHeight="1" x14ac:dyDescent="0.2">
      <c r="A67" s="17" t="s">
        <v>24</v>
      </c>
      <c r="B67" s="143" t="s">
        <v>78</v>
      </c>
      <c r="C67" s="150"/>
      <c r="D67" s="55">
        <v>3.2000000000000001E-2</v>
      </c>
      <c r="E67" s="14">
        <f>E29*D67</f>
        <v>47.257919999999999</v>
      </c>
      <c r="F67" s="4"/>
    </row>
    <row r="68" spans="1:6" ht="14.1" customHeight="1" x14ac:dyDescent="0.2">
      <c r="A68" s="149" t="s">
        <v>39</v>
      </c>
      <c r="B68" s="149"/>
      <c r="C68" s="149"/>
      <c r="D68" s="38">
        <f>SUM(D62:D67)</f>
        <v>6.4700000000000008E-2</v>
      </c>
      <c r="E68" s="35">
        <f>SUM(E62:E67)</f>
        <v>95.545999999999992</v>
      </c>
      <c r="F68" s="4"/>
    </row>
    <row r="69" spans="1:6" ht="14.1" customHeight="1" x14ac:dyDescent="0.2">
      <c r="A69" s="1"/>
      <c r="B69" s="1"/>
      <c r="C69" s="1"/>
      <c r="D69" s="1"/>
      <c r="E69" s="54"/>
      <c r="F69" s="4"/>
    </row>
    <row r="70" spans="1:6" ht="14.1" customHeight="1" x14ac:dyDescent="0.2">
      <c r="A70" s="148" t="s">
        <v>79</v>
      </c>
      <c r="B70" s="148"/>
      <c r="C70" s="148"/>
      <c r="D70" s="148"/>
      <c r="E70" s="148"/>
      <c r="F70" s="4"/>
    </row>
    <row r="71" spans="1:6" ht="14.1" customHeight="1" x14ac:dyDescent="0.2">
      <c r="A71" s="8" t="s">
        <v>30</v>
      </c>
      <c r="B71" s="155" t="s">
        <v>80</v>
      </c>
      <c r="C71" s="155"/>
      <c r="D71" s="12" t="s">
        <v>17</v>
      </c>
      <c r="E71" s="8" t="s">
        <v>31</v>
      </c>
      <c r="F71" s="4"/>
    </row>
    <row r="72" spans="1:6" ht="14.1" customHeight="1" x14ac:dyDescent="0.2">
      <c r="A72" s="10" t="s">
        <v>2</v>
      </c>
      <c r="B72" s="143" t="s">
        <v>81</v>
      </c>
      <c r="C72" s="143"/>
      <c r="D72" s="70">
        <v>9.2599999999999991E-3</v>
      </c>
      <c r="E72" s="14">
        <f t="shared" ref="E72:E77" si="0">ROUND($E$29*D72,2)</f>
        <v>13.68</v>
      </c>
      <c r="F72" s="4"/>
    </row>
    <row r="73" spans="1:6" ht="14.1" customHeight="1" x14ac:dyDescent="0.2">
      <c r="A73" s="10" t="s">
        <v>4</v>
      </c>
      <c r="B73" s="143" t="s">
        <v>82</v>
      </c>
      <c r="C73" s="143"/>
      <c r="D73" s="70">
        <v>5.5599999999999998E-3</v>
      </c>
      <c r="E73" s="14">
        <f t="shared" si="0"/>
        <v>8.2100000000000009</v>
      </c>
      <c r="F73" s="4"/>
    </row>
    <row r="74" spans="1:6" ht="14.1" customHeight="1" x14ac:dyDescent="0.2">
      <c r="A74" s="10" t="s">
        <v>5</v>
      </c>
      <c r="B74" s="143" t="s">
        <v>83</v>
      </c>
      <c r="C74" s="143"/>
      <c r="D74" s="70">
        <v>2.7999999999999998E-4</v>
      </c>
      <c r="E74" s="14">
        <f t="shared" si="0"/>
        <v>0.41</v>
      </c>
      <c r="F74" s="4"/>
    </row>
    <row r="75" spans="1:6" ht="14.1" customHeight="1" x14ac:dyDescent="0.2">
      <c r="A75" s="10" t="s">
        <v>7</v>
      </c>
      <c r="B75" s="143" t="s">
        <v>84</v>
      </c>
      <c r="C75" s="143"/>
      <c r="D75" s="70">
        <v>2.2000000000000001E-4</v>
      </c>
      <c r="E75" s="14">
        <f t="shared" si="0"/>
        <v>0.32</v>
      </c>
      <c r="F75" s="4"/>
    </row>
    <row r="76" spans="1:6" ht="14.1" customHeight="1" x14ac:dyDescent="0.2">
      <c r="A76" s="10" t="s">
        <v>23</v>
      </c>
      <c r="B76" s="143" t="s">
        <v>136</v>
      </c>
      <c r="C76" s="143"/>
      <c r="D76" s="70">
        <v>5.5999999999999995E-4</v>
      </c>
      <c r="E76" s="14">
        <f t="shared" si="0"/>
        <v>0.83</v>
      </c>
      <c r="F76" s="4"/>
    </row>
    <row r="77" spans="1:6" ht="14.1" customHeight="1" x14ac:dyDescent="0.2">
      <c r="A77" s="10" t="s">
        <v>24</v>
      </c>
      <c r="B77" s="143" t="s">
        <v>85</v>
      </c>
      <c r="C77" s="143"/>
      <c r="D77" s="29">
        <v>0</v>
      </c>
      <c r="E77" s="14">
        <f t="shared" si="0"/>
        <v>0</v>
      </c>
      <c r="F77" s="4"/>
    </row>
    <row r="78" spans="1:6" ht="14.1" customHeight="1" x14ac:dyDescent="0.2">
      <c r="A78" s="151" t="s">
        <v>86</v>
      </c>
      <c r="B78" s="151"/>
      <c r="C78" s="151"/>
      <c r="D78" s="18">
        <f>SUM(D72:D77)</f>
        <v>1.5880000000000002E-2</v>
      </c>
      <c r="E78" s="15">
        <f>SUM(E72:E77)</f>
        <v>23.45</v>
      </c>
      <c r="F78" s="4"/>
    </row>
    <row r="79" spans="1:6" ht="13.5" customHeight="1" x14ac:dyDescent="0.2">
      <c r="A79" s="8" t="s">
        <v>40</v>
      </c>
      <c r="B79" s="155" t="s">
        <v>87</v>
      </c>
      <c r="C79" s="155"/>
      <c r="D79" s="12" t="s">
        <v>17</v>
      </c>
      <c r="E79" s="8" t="s">
        <v>31</v>
      </c>
      <c r="F79" s="4"/>
    </row>
    <row r="80" spans="1:6" ht="14.1" customHeight="1" x14ac:dyDescent="0.2">
      <c r="A80" s="10" t="s">
        <v>2</v>
      </c>
      <c r="B80" s="143" t="s">
        <v>88</v>
      </c>
      <c r="C80" s="143"/>
      <c r="D80" s="29">
        <v>0</v>
      </c>
      <c r="E80" s="14">
        <f>ROUND($E$29*D80,2)</f>
        <v>0</v>
      </c>
      <c r="F80" s="4"/>
    </row>
    <row r="81" spans="1:6" ht="14.1" customHeight="1" x14ac:dyDescent="0.2">
      <c r="A81" s="151" t="s">
        <v>86</v>
      </c>
      <c r="B81" s="151"/>
      <c r="C81" s="151"/>
      <c r="D81" s="18">
        <v>0</v>
      </c>
      <c r="E81" s="15">
        <f>ROUND($E$29*D81,2)</f>
        <v>0</v>
      </c>
      <c r="F81" s="4"/>
    </row>
    <row r="82" spans="1:6" ht="14.1" customHeight="1" x14ac:dyDescent="0.2">
      <c r="A82" s="52"/>
      <c r="B82" s="52"/>
      <c r="C82" s="52"/>
      <c r="D82" s="52"/>
      <c r="E82" s="53"/>
      <c r="F82" s="4"/>
    </row>
    <row r="83" spans="1:6" ht="14.1" customHeight="1" x14ac:dyDescent="0.2">
      <c r="A83" s="138" t="s">
        <v>89</v>
      </c>
      <c r="B83" s="139"/>
      <c r="C83" s="139"/>
      <c r="D83" s="139"/>
      <c r="E83" s="140"/>
      <c r="F83" s="4"/>
    </row>
    <row r="84" spans="1:6" ht="14.1" customHeight="1" x14ac:dyDescent="0.2">
      <c r="A84" s="138" t="s">
        <v>90</v>
      </c>
      <c r="B84" s="139"/>
      <c r="C84" s="139"/>
      <c r="D84" s="140"/>
      <c r="E84" s="8"/>
      <c r="F84" s="4"/>
    </row>
    <row r="85" spans="1:6" ht="14.1" customHeight="1" x14ac:dyDescent="0.2">
      <c r="A85" s="10" t="s">
        <v>30</v>
      </c>
      <c r="B85" s="143" t="s">
        <v>80</v>
      </c>
      <c r="C85" s="143"/>
      <c r="D85" s="143"/>
      <c r="E85" s="14">
        <f>E78</f>
        <v>23.45</v>
      </c>
      <c r="F85" s="4"/>
    </row>
    <row r="86" spans="1:6" ht="14.1" customHeight="1" x14ac:dyDescent="0.2">
      <c r="A86" s="10" t="s">
        <v>40</v>
      </c>
      <c r="B86" s="143" t="s">
        <v>87</v>
      </c>
      <c r="C86" s="143"/>
      <c r="D86" s="143"/>
      <c r="E86" s="14">
        <f>E81</f>
        <v>0</v>
      </c>
      <c r="F86" s="4"/>
    </row>
    <row r="87" spans="1:6" ht="14.1" customHeight="1" x14ac:dyDescent="0.2">
      <c r="A87" s="10"/>
      <c r="B87" s="123" t="s">
        <v>39</v>
      </c>
      <c r="C87" s="152"/>
      <c r="D87" s="124"/>
      <c r="E87" s="15">
        <f>SUM(E85:E86)</f>
        <v>23.45</v>
      </c>
      <c r="F87" s="4"/>
    </row>
    <row r="88" spans="1:6" ht="14.1" customHeight="1" x14ac:dyDescent="0.2">
      <c r="A88" s="52"/>
      <c r="B88" s="52"/>
      <c r="C88" s="52"/>
      <c r="D88" s="52"/>
      <c r="E88" s="53"/>
      <c r="F88" s="4"/>
    </row>
    <row r="89" spans="1:6" ht="14.1" customHeight="1" x14ac:dyDescent="0.2">
      <c r="A89" s="148" t="s">
        <v>91</v>
      </c>
      <c r="B89" s="148"/>
      <c r="C89" s="148"/>
      <c r="D89" s="148"/>
      <c r="E89" s="148"/>
      <c r="F89" s="4"/>
    </row>
    <row r="90" spans="1:6" ht="14.1" customHeight="1" x14ac:dyDescent="0.2">
      <c r="A90" s="8">
        <v>5</v>
      </c>
      <c r="B90" s="162" t="s">
        <v>29</v>
      </c>
      <c r="C90" s="163"/>
      <c r="D90" s="164"/>
      <c r="E90" s="9" t="s">
        <v>18</v>
      </c>
      <c r="F90" s="4"/>
    </row>
    <row r="91" spans="1:6" ht="14.1" customHeight="1" x14ac:dyDescent="0.2">
      <c r="A91" s="10" t="s">
        <v>2</v>
      </c>
      <c r="B91" s="159" t="s">
        <v>107</v>
      </c>
      <c r="C91" s="160"/>
      <c r="D91" s="161"/>
      <c r="E91" s="61">
        <v>26.86</v>
      </c>
      <c r="F91" s="4"/>
    </row>
    <row r="92" spans="1:6" ht="14.1" customHeight="1" x14ac:dyDescent="0.2">
      <c r="A92" s="10" t="s">
        <v>4</v>
      </c>
      <c r="B92" s="159" t="s">
        <v>117</v>
      </c>
      <c r="C92" s="160"/>
      <c r="D92" s="161"/>
      <c r="E92" s="61">
        <v>2.67</v>
      </c>
      <c r="F92" s="4"/>
    </row>
    <row r="93" spans="1:6" ht="14.1" customHeight="1" x14ac:dyDescent="0.2">
      <c r="A93" s="10" t="s">
        <v>5</v>
      </c>
      <c r="B93" s="80" t="s">
        <v>119</v>
      </c>
      <c r="C93" s="81"/>
      <c r="D93" s="82"/>
      <c r="E93" s="61"/>
      <c r="F93" s="4"/>
    </row>
    <row r="94" spans="1:6" ht="14.1" customHeight="1" x14ac:dyDescent="0.2">
      <c r="A94" s="10" t="s">
        <v>7</v>
      </c>
      <c r="B94" s="141" t="s">
        <v>27</v>
      </c>
      <c r="C94" s="173"/>
      <c r="D94" s="142"/>
      <c r="E94" s="11">
        <v>0</v>
      </c>
      <c r="F94" s="16"/>
    </row>
    <row r="95" spans="1:6" ht="14.1" customHeight="1" x14ac:dyDescent="0.2">
      <c r="A95" s="138" t="s">
        <v>39</v>
      </c>
      <c r="B95" s="139"/>
      <c r="C95" s="139"/>
      <c r="D95" s="140"/>
      <c r="E95" s="37">
        <f>SUM(E91:E94)</f>
        <v>29.53</v>
      </c>
      <c r="F95" s="4"/>
    </row>
    <row r="96" spans="1:6" ht="14.1" customHeight="1" x14ac:dyDescent="0.2">
      <c r="A96" s="1"/>
      <c r="B96" s="1"/>
      <c r="C96" s="1"/>
      <c r="D96" s="1"/>
      <c r="E96" s="1"/>
      <c r="F96" s="4"/>
    </row>
    <row r="97" spans="1:8" ht="14.1" customHeight="1" x14ac:dyDescent="0.2">
      <c r="A97" s="148" t="s">
        <v>92</v>
      </c>
      <c r="B97" s="148"/>
      <c r="C97" s="148"/>
      <c r="D97" s="148"/>
      <c r="E97" s="148"/>
      <c r="F97" s="4"/>
    </row>
    <row r="98" spans="1:8" ht="14.1" customHeight="1" x14ac:dyDescent="0.2">
      <c r="A98" s="19">
        <v>6</v>
      </c>
      <c r="B98" s="153" t="s">
        <v>43</v>
      </c>
      <c r="C98" s="153"/>
      <c r="D98" s="12" t="s">
        <v>17</v>
      </c>
      <c r="E98" s="8" t="s">
        <v>31</v>
      </c>
      <c r="F98" s="4"/>
    </row>
    <row r="99" spans="1:8" ht="14.1" customHeight="1" x14ac:dyDescent="0.2">
      <c r="A99" s="6" t="s">
        <v>2</v>
      </c>
      <c r="B99" s="156" t="s">
        <v>44</v>
      </c>
      <c r="C99" s="156"/>
      <c r="D99" s="18">
        <v>0.03</v>
      </c>
      <c r="E99" s="15">
        <f>SUM(E29,E59,E68,E87,E95)*D99</f>
        <v>93.76667999999998</v>
      </c>
      <c r="F99" s="21"/>
    </row>
    <row r="100" spans="1:8" ht="14.1" customHeight="1" x14ac:dyDescent="0.2">
      <c r="A100" s="6" t="s">
        <v>4</v>
      </c>
      <c r="B100" s="156" t="s">
        <v>46</v>
      </c>
      <c r="C100" s="156"/>
      <c r="D100" s="18">
        <v>6.7900000000000002E-2</v>
      </c>
      <c r="E100" s="15">
        <f>(E114+E99)*D100</f>
        <v>218.592009972</v>
      </c>
      <c r="F100" s="21"/>
    </row>
    <row r="101" spans="1:8" ht="14.1" customHeight="1" x14ac:dyDescent="0.2">
      <c r="A101" s="158" t="s">
        <v>5</v>
      </c>
      <c r="B101" s="156" t="s">
        <v>45</v>
      </c>
      <c r="C101" s="156"/>
      <c r="D101" s="20">
        <f>SUM(D102:D104)</f>
        <v>0.14250000000000002</v>
      </c>
      <c r="E101" s="15">
        <v>0</v>
      </c>
      <c r="F101" s="7"/>
    </row>
    <row r="102" spans="1:8" ht="14.1" customHeight="1" x14ac:dyDescent="0.2">
      <c r="A102" s="158"/>
      <c r="B102" s="143" t="s">
        <v>93</v>
      </c>
      <c r="C102" s="143"/>
      <c r="D102" s="13">
        <v>1.6500000000000001E-2</v>
      </c>
      <c r="E102" s="14">
        <f>SUM(E29,E59,E68,E87,E95,E99,E100)/(1-D101)*D102</f>
        <v>66.152294325991846</v>
      </c>
      <c r="F102" s="7"/>
    </row>
    <row r="103" spans="1:8" ht="14.1" customHeight="1" x14ac:dyDescent="0.2">
      <c r="A103" s="158"/>
      <c r="B103" s="143" t="s">
        <v>94</v>
      </c>
      <c r="C103" s="143"/>
      <c r="D103" s="13">
        <v>7.5999999999999998E-2</v>
      </c>
      <c r="E103" s="14">
        <f>SUM(E29,E59,E68,E87,E95,E99,E100)/(1-D101)*D103</f>
        <v>304.70147689547753</v>
      </c>
      <c r="F103" s="7"/>
    </row>
    <row r="104" spans="1:8" ht="14.1" customHeight="1" x14ac:dyDescent="0.2">
      <c r="A104" s="158"/>
      <c r="B104" s="143" t="s">
        <v>95</v>
      </c>
      <c r="C104" s="143"/>
      <c r="D104" s="22">
        <v>0.05</v>
      </c>
      <c r="E104" s="14">
        <f>SUM(E29,E59,E68,E87,E95,E99,E100)/(1-D101)*D104</f>
        <v>200.46149795755105</v>
      </c>
      <c r="F104" s="7"/>
    </row>
    <row r="105" spans="1:8" ht="14.1" customHeight="1" x14ac:dyDescent="0.2">
      <c r="A105" s="1"/>
      <c r="B105" s="1"/>
      <c r="C105" s="1"/>
      <c r="D105" s="1"/>
      <c r="E105" s="1"/>
      <c r="F105" s="21"/>
      <c r="G105" s="46"/>
      <c r="H105" s="48"/>
    </row>
    <row r="106" spans="1:8" ht="14.1" customHeight="1" x14ac:dyDescent="0.2">
      <c r="A106" s="149" t="s">
        <v>39</v>
      </c>
      <c r="B106" s="149"/>
      <c r="C106" s="149"/>
      <c r="D106" s="39">
        <f>D99+D101+D100</f>
        <v>0.2404</v>
      </c>
      <c r="E106" s="35">
        <f>ROUND(SUM(E99:E104),2)</f>
        <v>883.67</v>
      </c>
      <c r="F106" s="4"/>
    </row>
    <row r="107" spans="1:8" ht="14.1" customHeight="1" x14ac:dyDescent="0.2">
      <c r="A107" s="157" t="s">
        <v>56</v>
      </c>
      <c r="B107" s="157"/>
      <c r="C107" s="157"/>
      <c r="D107" s="157"/>
      <c r="E107" s="157"/>
      <c r="F107" s="4"/>
    </row>
    <row r="108" spans="1:8" ht="14.1" customHeight="1" x14ac:dyDescent="0.2">
      <c r="A108" s="8"/>
      <c r="B108" s="149" t="s">
        <v>47</v>
      </c>
      <c r="C108" s="149"/>
      <c r="D108" s="149"/>
      <c r="E108" s="8" t="s">
        <v>31</v>
      </c>
      <c r="F108" s="4"/>
    </row>
    <row r="109" spans="1:8" ht="14.1" customHeight="1" x14ac:dyDescent="0.2">
      <c r="A109" s="6" t="s">
        <v>2</v>
      </c>
      <c r="B109" s="156" t="s">
        <v>48</v>
      </c>
      <c r="C109" s="156"/>
      <c r="D109" s="156"/>
      <c r="E109" s="14">
        <f>E29</f>
        <v>1476.81</v>
      </c>
      <c r="F109" s="4"/>
      <c r="G109" s="46"/>
    </row>
    <row r="110" spans="1:8" ht="14.1" customHeight="1" x14ac:dyDescent="0.2">
      <c r="A110" s="6" t="s">
        <v>4</v>
      </c>
      <c r="B110" s="156" t="s">
        <v>99</v>
      </c>
      <c r="C110" s="156"/>
      <c r="D110" s="156"/>
      <c r="E110" s="14">
        <f>E59</f>
        <v>1500.22</v>
      </c>
      <c r="F110" s="4"/>
    </row>
    <row r="111" spans="1:8" ht="14.1" customHeight="1" x14ac:dyDescent="0.2">
      <c r="A111" s="6" t="s">
        <v>5</v>
      </c>
      <c r="B111" s="156" t="s">
        <v>96</v>
      </c>
      <c r="C111" s="156"/>
      <c r="D111" s="156"/>
      <c r="E111" s="14">
        <f>E68</f>
        <v>95.545999999999992</v>
      </c>
      <c r="F111" s="4"/>
    </row>
    <row r="112" spans="1:8" ht="14.1" customHeight="1" x14ac:dyDescent="0.2">
      <c r="A112" s="6" t="s">
        <v>7</v>
      </c>
      <c r="B112" s="156" t="s">
        <v>97</v>
      </c>
      <c r="C112" s="156"/>
      <c r="D112" s="156"/>
      <c r="E112" s="14">
        <f>E87</f>
        <v>23.45</v>
      </c>
      <c r="F112" s="4"/>
    </row>
    <row r="113" spans="1:10" ht="14.1" customHeight="1" x14ac:dyDescent="0.2">
      <c r="A113" s="6" t="s">
        <v>23</v>
      </c>
      <c r="B113" s="156" t="s">
        <v>98</v>
      </c>
      <c r="C113" s="156"/>
      <c r="D113" s="156"/>
      <c r="E113" s="14">
        <f>E95</f>
        <v>29.53</v>
      </c>
      <c r="F113" s="4"/>
    </row>
    <row r="114" spans="1:10" ht="14.1" customHeight="1" x14ac:dyDescent="0.2">
      <c r="A114" s="166" t="s">
        <v>49</v>
      </c>
      <c r="B114" s="166"/>
      <c r="C114" s="166"/>
      <c r="D114" s="166"/>
      <c r="E114" s="15">
        <f>SUM(E109:E113)</f>
        <v>3125.5559999999996</v>
      </c>
      <c r="F114" s="4"/>
    </row>
    <row r="115" spans="1:10" ht="14.1" customHeight="1" x14ac:dyDescent="0.2">
      <c r="A115" s="6" t="s">
        <v>24</v>
      </c>
      <c r="B115" s="156" t="s">
        <v>100</v>
      </c>
      <c r="C115" s="156"/>
      <c r="D115" s="156"/>
      <c r="E115" s="15">
        <f>E106</f>
        <v>883.67</v>
      </c>
      <c r="F115" s="4"/>
    </row>
    <row r="116" spans="1:10" ht="14.1" customHeight="1" x14ac:dyDescent="0.2">
      <c r="A116" s="149" t="s">
        <v>50</v>
      </c>
      <c r="B116" s="149"/>
      <c r="C116" s="149"/>
      <c r="D116" s="149"/>
      <c r="E116" s="35">
        <f>ROUND((E114+E99+E100)/(1-D101),2)</f>
        <v>4009.23</v>
      </c>
      <c r="F116" s="23"/>
      <c r="G116" s="46"/>
      <c r="H116" s="46"/>
    </row>
    <row r="117" spans="1:10" ht="14.1" customHeight="1" x14ac:dyDescent="0.2">
      <c r="A117" s="165" t="s">
        <v>116</v>
      </c>
      <c r="B117" s="165"/>
      <c r="C117" s="165"/>
      <c r="D117" s="165"/>
      <c r="E117" s="79">
        <f>ROUND(E116*1,2)</f>
        <v>4009.23</v>
      </c>
      <c r="F117" s="4"/>
      <c r="H117" s="46"/>
    </row>
    <row r="118" spans="1:10" ht="14.1" customHeight="1" x14ac:dyDescent="0.2">
      <c r="C118" s="41"/>
      <c r="D118" s="42"/>
      <c r="E118" s="43"/>
      <c r="F118" s="44"/>
      <c r="J118" s="46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</sheetData>
  <mergeCells count="120">
    <mergeCell ref="B8:C8"/>
    <mergeCell ref="D8:E8"/>
    <mergeCell ref="B9:C9"/>
    <mergeCell ref="D9:E9"/>
    <mergeCell ref="B10:C10"/>
    <mergeCell ref="D10:E10"/>
    <mergeCell ref="A2:E2"/>
    <mergeCell ref="A3:E3"/>
    <mergeCell ref="A4:E4"/>
    <mergeCell ref="A5:E5"/>
    <mergeCell ref="A6:E6"/>
    <mergeCell ref="B7:C7"/>
    <mergeCell ref="D7:E7"/>
    <mergeCell ref="A15:E15"/>
    <mergeCell ref="B16:C16"/>
    <mergeCell ref="D16:E16"/>
    <mergeCell ref="B17:C17"/>
    <mergeCell ref="D17:E17"/>
    <mergeCell ref="B18:C18"/>
    <mergeCell ref="D18:E18"/>
    <mergeCell ref="A11:E11"/>
    <mergeCell ref="B12:C12"/>
    <mergeCell ref="D12:E12"/>
    <mergeCell ref="B13:C13"/>
    <mergeCell ref="D13:E13"/>
    <mergeCell ref="A14:E14"/>
    <mergeCell ref="B23:C23"/>
    <mergeCell ref="B24:C24"/>
    <mergeCell ref="B25:C25"/>
    <mergeCell ref="B26:C26"/>
    <mergeCell ref="B27:C27"/>
    <mergeCell ref="B28:C28"/>
    <mergeCell ref="B19:C19"/>
    <mergeCell ref="D19:E19"/>
    <mergeCell ref="B20:C20"/>
    <mergeCell ref="D20:E20"/>
    <mergeCell ref="A21:E21"/>
    <mergeCell ref="B22:C22"/>
    <mergeCell ref="A36:C36"/>
    <mergeCell ref="B37:C37"/>
    <mergeCell ref="B38:C38"/>
    <mergeCell ref="B39:C39"/>
    <mergeCell ref="B40:C40"/>
    <mergeCell ref="B41:C41"/>
    <mergeCell ref="A29:D29"/>
    <mergeCell ref="A30:E30"/>
    <mergeCell ref="A31:C31"/>
    <mergeCell ref="B32:C32"/>
    <mergeCell ref="B33:C33"/>
    <mergeCell ref="A34:C34"/>
    <mergeCell ref="B48:D48"/>
    <mergeCell ref="B49:D49"/>
    <mergeCell ref="B50:D50"/>
    <mergeCell ref="B51:D51"/>
    <mergeCell ref="B52:D52"/>
    <mergeCell ref="A53:D53"/>
    <mergeCell ref="B42:C42"/>
    <mergeCell ref="B43:C43"/>
    <mergeCell ref="B44:C44"/>
    <mergeCell ref="A45:C45"/>
    <mergeCell ref="A46:C46"/>
    <mergeCell ref="B47:D47"/>
    <mergeCell ref="A61:E61"/>
    <mergeCell ref="B62:C62"/>
    <mergeCell ref="B63:C63"/>
    <mergeCell ref="B64:C64"/>
    <mergeCell ref="B65:C65"/>
    <mergeCell ref="B66:C66"/>
    <mergeCell ref="A54:E54"/>
    <mergeCell ref="A55:D55"/>
    <mergeCell ref="B56:D56"/>
    <mergeCell ref="B57:D57"/>
    <mergeCell ref="B58:D58"/>
    <mergeCell ref="B59:D59"/>
    <mergeCell ref="B74:C74"/>
    <mergeCell ref="B75:C75"/>
    <mergeCell ref="B76:C76"/>
    <mergeCell ref="B77:C77"/>
    <mergeCell ref="A78:C78"/>
    <mergeCell ref="B79:C79"/>
    <mergeCell ref="B67:C67"/>
    <mergeCell ref="A68:C68"/>
    <mergeCell ref="A70:E70"/>
    <mergeCell ref="B71:C71"/>
    <mergeCell ref="B72:C72"/>
    <mergeCell ref="B73:C73"/>
    <mergeCell ref="B87:D87"/>
    <mergeCell ref="A89:E89"/>
    <mergeCell ref="B90:D90"/>
    <mergeCell ref="B91:D91"/>
    <mergeCell ref="B92:D92"/>
    <mergeCell ref="B94:D94"/>
    <mergeCell ref="B80:C80"/>
    <mergeCell ref="A81:C81"/>
    <mergeCell ref="A83:E83"/>
    <mergeCell ref="A84:D84"/>
    <mergeCell ref="B85:D85"/>
    <mergeCell ref="B86:D86"/>
    <mergeCell ref="A95:D95"/>
    <mergeCell ref="A97:E97"/>
    <mergeCell ref="B98:C98"/>
    <mergeCell ref="B99:C99"/>
    <mergeCell ref="B100:C100"/>
    <mergeCell ref="A101:A104"/>
    <mergeCell ref="B101:C101"/>
    <mergeCell ref="B102:C102"/>
    <mergeCell ref="B103:C103"/>
    <mergeCell ref="B104:C104"/>
    <mergeCell ref="B112:D112"/>
    <mergeCell ref="B113:D113"/>
    <mergeCell ref="A114:D114"/>
    <mergeCell ref="B115:D115"/>
    <mergeCell ref="A116:D116"/>
    <mergeCell ref="A117:D117"/>
    <mergeCell ref="A106:C106"/>
    <mergeCell ref="A107:E107"/>
    <mergeCell ref="B108:D108"/>
    <mergeCell ref="B109:D109"/>
    <mergeCell ref="B110:D110"/>
    <mergeCell ref="B111:D111"/>
  </mergeCells>
  <printOptions horizontalCentered="1"/>
  <pageMargins left="0" right="0" top="1.9685039370078741" bottom="0.98425196850393704" header="0.39370078740157483" footer="0.39370078740157483"/>
  <pageSetup paperSize="9" scale="90" fitToHeight="0" orientation="portrait" r:id="rId1"/>
  <headerFooter alignWithMargins="0"/>
  <rowBreaks count="2" manualBreakCount="2">
    <brk id="45" max="4" man="1"/>
    <brk id="96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46107-42A9-43F4-9A99-C63A5FC5A8C2}">
  <sheetPr>
    <tabColor rgb="FFFFFF00"/>
  </sheetPr>
  <dimension ref="A1:J1045"/>
  <sheetViews>
    <sheetView view="pageBreakPreview" topLeftCell="A16" zoomScaleNormal="100" zoomScaleSheetLayoutView="100" workbookViewId="0">
      <selection activeCell="D104" sqref="D104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9" width="9.140625" style="1"/>
    <col min="10" max="10" width="12.28515625" style="1" bestFit="1" customWidth="1"/>
    <col min="11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113" t="s">
        <v>1</v>
      </c>
      <c r="B2" s="113"/>
      <c r="C2" s="113"/>
      <c r="D2" s="113"/>
      <c r="E2" s="113"/>
      <c r="F2" s="4"/>
    </row>
    <row r="3" spans="1:6" ht="14.1" customHeight="1" x14ac:dyDescent="0.2">
      <c r="A3" s="114"/>
      <c r="B3" s="114"/>
      <c r="C3" s="114"/>
      <c r="D3" s="114"/>
      <c r="E3" s="114"/>
      <c r="F3" s="4"/>
    </row>
    <row r="4" spans="1:6" ht="14.1" customHeight="1" thickBot="1" x14ac:dyDescent="0.25">
      <c r="A4" s="115"/>
      <c r="B4" s="115"/>
      <c r="C4" s="115"/>
      <c r="D4" s="115"/>
      <c r="E4" s="115"/>
      <c r="F4" s="4"/>
    </row>
    <row r="5" spans="1:6" ht="14.1" customHeight="1" x14ac:dyDescent="0.2">
      <c r="A5" s="116"/>
      <c r="B5" s="117"/>
      <c r="C5" s="117"/>
      <c r="D5" s="117"/>
      <c r="E5" s="118"/>
      <c r="F5" s="4"/>
    </row>
    <row r="6" spans="1:6" ht="14.1" customHeight="1" x14ac:dyDescent="0.2">
      <c r="A6" s="110"/>
      <c r="B6" s="111"/>
      <c r="C6" s="111"/>
      <c r="D6" s="111"/>
      <c r="E6" s="112"/>
      <c r="F6" s="4"/>
    </row>
    <row r="7" spans="1:6" ht="14.1" customHeight="1" x14ac:dyDescent="0.2">
      <c r="A7" s="31" t="s">
        <v>2</v>
      </c>
      <c r="B7" s="119" t="s">
        <v>3</v>
      </c>
      <c r="C7" s="120"/>
      <c r="D7" s="121"/>
      <c r="E7" s="122"/>
      <c r="F7" s="30"/>
    </row>
    <row r="8" spans="1:6" ht="14.1" customHeight="1" x14ac:dyDescent="0.2">
      <c r="A8" s="6" t="s">
        <v>4</v>
      </c>
      <c r="B8" s="110" t="s">
        <v>123</v>
      </c>
      <c r="C8" s="112"/>
      <c r="D8" s="123" t="s">
        <v>127</v>
      </c>
      <c r="E8" s="124"/>
      <c r="F8" s="7"/>
    </row>
    <row r="9" spans="1:6" ht="14.1" customHeight="1" x14ac:dyDescent="0.2">
      <c r="A9" s="6" t="s">
        <v>5</v>
      </c>
      <c r="B9" s="110" t="s">
        <v>6</v>
      </c>
      <c r="C9" s="112"/>
      <c r="D9" s="123" t="s">
        <v>120</v>
      </c>
      <c r="E9" s="124"/>
      <c r="F9" s="7"/>
    </row>
    <row r="10" spans="1:6" ht="14.1" customHeight="1" x14ac:dyDescent="0.2">
      <c r="A10" s="6" t="s">
        <v>7</v>
      </c>
      <c r="B10" s="110" t="s">
        <v>8</v>
      </c>
      <c r="C10" s="112"/>
      <c r="D10" s="125"/>
      <c r="E10" s="126"/>
      <c r="F10" s="7"/>
    </row>
    <row r="11" spans="1:6" ht="14.1" customHeight="1" x14ac:dyDescent="0.2">
      <c r="A11" s="137" t="s">
        <v>53</v>
      </c>
      <c r="B11" s="137"/>
      <c r="C11" s="137"/>
      <c r="D11" s="137"/>
      <c r="E11" s="137"/>
      <c r="F11" s="7"/>
    </row>
    <row r="12" spans="1:6" ht="12.75" customHeight="1" x14ac:dyDescent="0.2">
      <c r="A12" s="33"/>
      <c r="B12" s="128" t="s">
        <v>9</v>
      </c>
      <c r="C12" s="129"/>
      <c r="D12" s="127" t="s">
        <v>52</v>
      </c>
      <c r="E12" s="127"/>
      <c r="F12" s="7"/>
    </row>
    <row r="13" spans="1:6" ht="15" customHeight="1" x14ac:dyDescent="0.2">
      <c r="A13" s="32"/>
      <c r="B13" s="130" t="s">
        <v>54</v>
      </c>
      <c r="C13" s="131"/>
      <c r="D13" s="132">
        <v>1</v>
      </c>
      <c r="E13" s="133"/>
      <c r="F13" s="7"/>
    </row>
    <row r="14" spans="1:6" s="28" customFormat="1" ht="14.1" customHeight="1" x14ac:dyDescent="0.2">
      <c r="A14" s="134" t="s">
        <v>132</v>
      </c>
      <c r="B14" s="135"/>
      <c r="C14" s="135"/>
      <c r="D14" s="135"/>
      <c r="E14" s="136"/>
      <c r="F14" s="27"/>
    </row>
    <row r="15" spans="1:6" ht="14.1" customHeight="1" x14ac:dyDescent="0.2">
      <c r="A15" s="138" t="s">
        <v>10</v>
      </c>
      <c r="B15" s="139"/>
      <c r="C15" s="139"/>
      <c r="D15" s="139"/>
      <c r="E15" s="140"/>
      <c r="F15" s="4"/>
    </row>
    <row r="16" spans="1:6" ht="14.1" customHeight="1" x14ac:dyDescent="0.2">
      <c r="A16" s="10">
        <v>1</v>
      </c>
      <c r="B16" s="141" t="s">
        <v>11</v>
      </c>
      <c r="C16" s="142"/>
      <c r="D16" s="123" t="s">
        <v>121</v>
      </c>
      <c r="E16" s="124"/>
      <c r="F16" s="4"/>
    </row>
    <row r="17" spans="1:6" ht="14.1" customHeight="1" x14ac:dyDescent="0.2">
      <c r="A17" s="10">
        <v>2</v>
      </c>
      <c r="B17" s="141" t="s">
        <v>12</v>
      </c>
      <c r="C17" s="142"/>
      <c r="D17" s="144">
        <v>1518.57</v>
      </c>
      <c r="E17" s="145">
        <v>0</v>
      </c>
      <c r="F17" s="4"/>
    </row>
    <row r="18" spans="1:6" ht="14.1" customHeight="1" x14ac:dyDescent="0.2">
      <c r="A18" s="10">
        <v>3</v>
      </c>
      <c r="B18" s="141" t="s">
        <v>13</v>
      </c>
      <c r="C18" s="142"/>
      <c r="D18" s="123" t="s">
        <v>121</v>
      </c>
      <c r="E18" s="124"/>
      <c r="F18" s="4"/>
    </row>
    <row r="19" spans="1:6" ht="14.1" customHeight="1" x14ac:dyDescent="0.2">
      <c r="A19" s="10">
        <v>4</v>
      </c>
      <c r="B19" s="143" t="s">
        <v>14</v>
      </c>
      <c r="C19" s="143"/>
      <c r="D19" s="146"/>
      <c r="E19" s="147"/>
      <c r="F19" s="4"/>
    </row>
    <row r="20" spans="1:6" ht="14.1" customHeight="1" x14ac:dyDescent="0.2">
      <c r="A20" s="10">
        <v>5</v>
      </c>
      <c r="B20" s="141" t="s">
        <v>55</v>
      </c>
      <c r="C20" s="142"/>
      <c r="D20" s="125"/>
      <c r="E20" s="126"/>
      <c r="F20" s="4"/>
    </row>
    <row r="21" spans="1:6" ht="14.1" customHeight="1" x14ac:dyDescent="0.2">
      <c r="A21" s="148" t="s">
        <v>15</v>
      </c>
      <c r="B21" s="148"/>
      <c r="C21" s="148"/>
      <c r="D21" s="148"/>
      <c r="E21" s="148"/>
      <c r="F21" s="4"/>
    </row>
    <row r="22" spans="1:6" ht="14.1" customHeight="1" x14ac:dyDescent="0.2">
      <c r="A22" s="8">
        <v>1</v>
      </c>
      <c r="B22" s="149" t="s">
        <v>16</v>
      </c>
      <c r="C22" s="149"/>
      <c r="D22" s="12" t="s">
        <v>17</v>
      </c>
      <c r="E22" s="8" t="s">
        <v>18</v>
      </c>
      <c r="F22" s="4"/>
    </row>
    <row r="23" spans="1:6" ht="14.1" customHeight="1" x14ac:dyDescent="0.2">
      <c r="A23" s="10" t="s">
        <v>2</v>
      </c>
      <c r="B23" s="143" t="s">
        <v>19</v>
      </c>
      <c r="C23" s="143"/>
      <c r="D23" s="13"/>
      <c r="E23" s="15">
        <f>D17</f>
        <v>1518.57</v>
      </c>
      <c r="F23" s="4"/>
    </row>
    <row r="24" spans="1:6" ht="14.1" customHeight="1" x14ac:dyDescent="0.2">
      <c r="A24" s="10" t="s">
        <v>4</v>
      </c>
      <c r="B24" s="143" t="s">
        <v>20</v>
      </c>
      <c r="C24" s="143"/>
      <c r="D24" s="13">
        <v>0.3</v>
      </c>
      <c r="E24" s="14"/>
      <c r="F24" s="23"/>
    </row>
    <row r="25" spans="1:6" ht="14.1" customHeight="1" x14ac:dyDescent="0.2">
      <c r="A25" s="10" t="s">
        <v>5</v>
      </c>
      <c r="B25" s="143" t="s">
        <v>21</v>
      </c>
      <c r="C25" s="143"/>
      <c r="D25" s="13">
        <v>0</v>
      </c>
      <c r="E25" s="14">
        <v>0</v>
      </c>
      <c r="F25" s="4"/>
    </row>
    <row r="26" spans="1:6" ht="14.1" customHeight="1" x14ac:dyDescent="0.2">
      <c r="A26" s="10" t="s">
        <v>7</v>
      </c>
      <c r="B26" s="143" t="s">
        <v>108</v>
      </c>
      <c r="C26" s="143"/>
      <c r="D26" s="13">
        <v>0.2</v>
      </c>
      <c r="E26" s="69"/>
      <c r="F26" s="4"/>
    </row>
    <row r="27" spans="1:6" ht="14.1" customHeight="1" x14ac:dyDescent="0.2">
      <c r="A27" s="10" t="s">
        <v>23</v>
      </c>
      <c r="B27" s="143" t="s">
        <v>57</v>
      </c>
      <c r="C27" s="143"/>
      <c r="D27" s="13">
        <v>0</v>
      </c>
      <c r="E27" s="14">
        <v>0</v>
      </c>
      <c r="F27" s="4"/>
    </row>
    <row r="28" spans="1:6" ht="14.1" customHeight="1" x14ac:dyDescent="0.2">
      <c r="A28" s="10" t="s">
        <v>24</v>
      </c>
      <c r="B28" s="143" t="s">
        <v>27</v>
      </c>
      <c r="C28" s="143"/>
      <c r="D28" s="13">
        <v>0</v>
      </c>
      <c r="E28" s="14">
        <v>0</v>
      </c>
      <c r="F28" s="4"/>
    </row>
    <row r="29" spans="1:6" ht="14.1" customHeight="1" x14ac:dyDescent="0.2">
      <c r="A29" s="149" t="s">
        <v>39</v>
      </c>
      <c r="B29" s="149"/>
      <c r="C29" s="149"/>
      <c r="D29" s="149"/>
      <c r="E29" s="35">
        <f>ROUND(SUM(E23:E28),2)</f>
        <v>1518.57</v>
      </c>
      <c r="F29" s="4"/>
    </row>
    <row r="30" spans="1:6" ht="14.1" customHeight="1" x14ac:dyDescent="0.2">
      <c r="A30" s="148" t="s">
        <v>58</v>
      </c>
      <c r="B30" s="148"/>
      <c r="C30" s="148"/>
      <c r="D30" s="148"/>
      <c r="E30" s="148"/>
      <c r="F30" s="4"/>
    </row>
    <row r="31" spans="1:6" s="3" customFormat="1" ht="14.1" customHeight="1" x14ac:dyDescent="0.2">
      <c r="A31" s="138" t="s">
        <v>59</v>
      </c>
      <c r="B31" s="139"/>
      <c r="C31" s="140"/>
      <c r="D31" s="12" t="s">
        <v>17</v>
      </c>
      <c r="E31" s="8" t="s">
        <v>31</v>
      </c>
      <c r="F31" s="7"/>
    </row>
    <row r="32" spans="1:6" s="3" customFormat="1" ht="14.1" customHeight="1" x14ac:dyDescent="0.2">
      <c r="A32" s="17" t="s">
        <v>2</v>
      </c>
      <c r="B32" s="150" t="s">
        <v>41</v>
      </c>
      <c r="C32" s="150"/>
      <c r="D32" s="29">
        <v>8.3299999999999999E-2</v>
      </c>
      <c r="E32" s="14">
        <f>ROUND($E$29*D32,2)</f>
        <v>126.5</v>
      </c>
      <c r="F32" s="7"/>
    </row>
    <row r="33" spans="1:6" s="3" customFormat="1" ht="14.1" customHeight="1" x14ac:dyDescent="0.2">
      <c r="A33" s="17" t="s">
        <v>4</v>
      </c>
      <c r="B33" s="150" t="s">
        <v>60</v>
      </c>
      <c r="C33" s="150"/>
      <c r="D33" s="29">
        <v>0.1111</v>
      </c>
      <c r="E33" s="14">
        <f>ROUND($E$29*D33,2)</f>
        <v>168.71</v>
      </c>
      <c r="F33" s="7"/>
    </row>
    <row r="34" spans="1:6" s="3" customFormat="1" ht="14.1" customHeight="1" x14ac:dyDescent="0.2">
      <c r="A34" s="151" t="s">
        <v>61</v>
      </c>
      <c r="B34" s="151"/>
      <c r="C34" s="151"/>
      <c r="D34" s="18">
        <f>SUM(D32:D33)</f>
        <v>0.19440000000000002</v>
      </c>
      <c r="E34" s="15">
        <f>ROUND($E$29*D34,2)</f>
        <v>295.20999999999998</v>
      </c>
      <c r="F34" s="7"/>
    </row>
    <row r="35" spans="1:6" s="3" customFormat="1" ht="14.1" customHeight="1" x14ac:dyDescent="0.2">
      <c r="A35" s="49"/>
      <c r="B35" s="50"/>
      <c r="C35" s="51"/>
      <c r="D35" s="18"/>
      <c r="E35" s="15"/>
      <c r="F35" s="7"/>
    </row>
    <row r="36" spans="1:6" s="3" customFormat="1" ht="14.1" customHeight="1" x14ac:dyDescent="0.2">
      <c r="A36" s="138" t="s">
        <v>62</v>
      </c>
      <c r="B36" s="139"/>
      <c r="C36" s="140"/>
      <c r="D36" s="12" t="s">
        <v>17</v>
      </c>
      <c r="E36" s="8" t="s">
        <v>31</v>
      </c>
      <c r="F36" s="7"/>
    </row>
    <row r="37" spans="1:6" s="3" customFormat="1" ht="14.1" customHeight="1" x14ac:dyDescent="0.2">
      <c r="A37" s="17" t="s">
        <v>2</v>
      </c>
      <c r="B37" s="150" t="s">
        <v>32</v>
      </c>
      <c r="C37" s="150"/>
      <c r="D37" s="13">
        <v>0.2</v>
      </c>
      <c r="E37" s="14">
        <f>ROUND((E29+E34+E78)*D37,2)</f>
        <v>367.58</v>
      </c>
      <c r="F37" s="7"/>
    </row>
    <row r="38" spans="1:6" s="3" customFormat="1" ht="14.1" customHeight="1" x14ac:dyDescent="0.2">
      <c r="A38" s="17" t="s">
        <v>4</v>
      </c>
      <c r="B38" s="150" t="s">
        <v>36</v>
      </c>
      <c r="C38" s="150"/>
      <c r="D38" s="13">
        <v>2.5000000000000001E-2</v>
      </c>
      <c r="E38" s="14">
        <f>ROUND((E29+E34+E78)*D38,2)</f>
        <v>45.95</v>
      </c>
      <c r="F38" s="7"/>
    </row>
    <row r="39" spans="1:6" s="3" customFormat="1" ht="14.1" customHeight="1" x14ac:dyDescent="0.2">
      <c r="A39" s="17" t="s">
        <v>5</v>
      </c>
      <c r="B39" s="150" t="s">
        <v>137</v>
      </c>
      <c r="C39" s="150"/>
      <c r="D39" s="13">
        <v>0.03</v>
      </c>
      <c r="E39" s="14">
        <f>ROUND((E29+E34+E78)*D39,2)</f>
        <v>55.14</v>
      </c>
      <c r="F39" s="7"/>
    </row>
    <row r="40" spans="1:6" s="3" customFormat="1" ht="14.1" customHeight="1" x14ac:dyDescent="0.2">
      <c r="A40" s="17" t="s">
        <v>7</v>
      </c>
      <c r="B40" s="150" t="s">
        <v>33</v>
      </c>
      <c r="C40" s="150"/>
      <c r="D40" s="13">
        <v>1.4999999999999999E-2</v>
      </c>
      <c r="E40" s="14">
        <f>(E29+E34+E78)*D40</f>
        <v>27.568349999999999</v>
      </c>
      <c r="F40" s="7"/>
    </row>
    <row r="41" spans="1:6" s="3" customFormat="1" ht="14.1" customHeight="1" x14ac:dyDescent="0.2">
      <c r="A41" s="17" t="s">
        <v>23</v>
      </c>
      <c r="B41" s="150" t="s">
        <v>34</v>
      </c>
      <c r="C41" s="150"/>
      <c r="D41" s="13">
        <v>0.01</v>
      </c>
      <c r="E41" s="14">
        <f>(E29+E34+E78)*D41</f>
        <v>18.378899999999998</v>
      </c>
      <c r="F41" s="7"/>
    </row>
    <row r="42" spans="1:6" s="3" customFormat="1" ht="14.1" customHeight="1" x14ac:dyDescent="0.2">
      <c r="A42" s="17" t="s">
        <v>24</v>
      </c>
      <c r="B42" s="150" t="s">
        <v>38</v>
      </c>
      <c r="C42" s="150"/>
      <c r="D42" s="13">
        <v>6.0000000000000001E-3</v>
      </c>
      <c r="E42" s="14">
        <f>(E29+E34+E78)*D42</f>
        <v>11.027339999999999</v>
      </c>
      <c r="F42" s="7"/>
    </row>
    <row r="43" spans="1:6" s="3" customFormat="1" ht="14.1" customHeight="1" x14ac:dyDescent="0.2">
      <c r="A43" s="17" t="s">
        <v>25</v>
      </c>
      <c r="B43" s="150" t="s">
        <v>35</v>
      </c>
      <c r="C43" s="150"/>
      <c r="D43" s="13">
        <v>2E-3</v>
      </c>
      <c r="E43" s="14">
        <f>(E29+E34+E78)*D43</f>
        <v>3.6757799999999996</v>
      </c>
      <c r="F43" s="7"/>
    </row>
    <row r="44" spans="1:6" s="3" customFormat="1" ht="14.1" customHeight="1" x14ac:dyDescent="0.2">
      <c r="A44" s="17" t="s">
        <v>26</v>
      </c>
      <c r="B44" s="150" t="s">
        <v>37</v>
      </c>
      <c r="C44" s="150"/>
      <c r="D44" s="13">
        <v>0.08</v>
      </c>
      <c r="E44" s="14">
        <f>ROUND((E29+E34+E78)*D44,2)</f>
        <v>147.03</v>
      </c>
      <c r="F44" s="7"/>
    </row>
    <row r="45" spans="1:6" s="3" customFormat="1" ht="14.1" customHeight="1" x14ac:dyDescent="0.2">
      <c r="A45" s="149" t="s">
        <v>39</v>
      </c>
      <c r="B45" s="149"/>
      <c r="C45" s="149"/>
      <c r="D45" s="38">
        <f>SUM(D37:D44)</f>
        <v>0.36800000000000005</v>
      </c>
      <c r="E45" s="35">
        <f>SUM(E37:E44)</f>
        <v>676.35037</v>
      </c>
      <c r="F45" s="7"/>
    </row>
    <row r="46" spans="1:6" s="3" customFormat="1" ht="14.1" customHeight="1" x14ac:dyDescent="0.2">
      <c r="A46" s="138" t="s">
        <v>63</v>
      </c>
      <c r="B46" s="139"/>
      <c r="C46" s="140"/>
      <c r="D46" s="45"/>
      <c r="E46" s="8"/>
      <c r="F46" s="7"/>
    </row>
    <row r="47" spans="1:6" ht="14.1" customHeight="1" x14ac:dyDescent="0.2">
      <c r="A47" s="10" t="s">
        <v>2</v>
      </c>
      <c r="B47" s="143" t="s">
        <v>28</v>
      </c>
      <c r="C47" s="143"/>
      <c r="D47" s="143"/>
      <c r="E47" s="14">
        <f>((4.5*2)*26)-(E23*0.06)</f>
        <v>142.88580000000002</v>
      </c>
      <c r="F47" s="26"/>
    </row>
    <row r="48" spans="1:6" ht="14.1" customHeight="1" x14ac:dyDescent="0.2">
      <c r="A48" s="10" t="s">
        <v>4</v>
      </c>
      <c r="B48" s="143" t="s">
        <v>64</v>
      </c>
      <c r="C48" s="143"/>
      <c r="D48" s="143"/>
      <c r="E48" s="34">
        <f>(22*21)*0.9</f>
        <v>415.8</v>
      </c>
      <c r="F48" s="4"/>
    </row>
    <row r="49" spans="1:6" ht="14.1" customHeight="1" x14ac:dyDescent="0.2">
      <c r="A49" s="10" t="s">
        <v>5</v>
      </c>
      <c r="B49" s="143" t="s">
        <v>122</v>
      </c>
      <c r="C49" s="143"/>
      <c r="D49" s="143"/>
      <c r="E49" s="36">
        <v>17</v>
      </c>
      <c r="F49" s="4"/>
    </row>
    <row r="50" spans="1:6" ht="14.1" customHeight="1" x14ac:dyDescent="0.2">
      <c r="A50" s="10" t="s">
        <v>7</v>
      </c>
      <c r="B50" s="143" t="s">
        <v>65</v>
      </c>
      <c r="C50" s="143"/>
      <c r="D50" s="143"/>
      <c r="E50" s="11"/>
      <c r="F50" s="4"/>
    </row>
    <row r="51" spans="1:6" ht="14.1" customHeight="1" x14ac:dyDescent="0.2">
      <c r="A51" s="10" t="s">
        <v>23</v>
      </c>
      <c r="B51" s="143" t="s">
        <v>109</v>
      </c>
      <c r="C51" s="143"/>
      <c r="D51" s="143"/>
      <c r="E51" s="11">
        <v>0</v>
      </c>
      <c r="F51" s="4"/>
    </row>
    <row r="52" spans="1:6" ht="14.1" customHeight="1" x14ac:dyDescent="0.2">
      <c r="A52" s="10" t="s">
        <v>24</v>
      </c>
      <c r="B52" s="143" t="s">
        <v>66</v>
      </c>
      <c r="C52" s="143"/>
      <c r="D52" s="143"/>
      <c r="E52" s="11"/>
      <c r="F52" s="4"/>
    </row>
    <row r="53" spans="1:6" ht="14.1" customHeight="1" x14ac:dyDescent="0.2">
      <c r="A53" s="149" t="s">
        <v>39</v>
      </c>
      <c r="B53" s="149"/>
      <c r="C53" s="149"/>
      <c r="D53" s="149"/>
      <c r="E53" s="37">
        <f>ROUND(SUM(E47:E52),2)</f>
        <v>575.69000000000005</v>
      </c>
      <c r="F53" s="4"/>
    </row>
    <row r="54" spans="1:6" ht="14.1" customHeight="1" x14ac:dyDescent="0.2">
      <c r="A54" s="138" t="s">
        <v>67</v>
      </c>
      <c r="B54" s="139"/>
      <c r="C54" s="139"/>
      <c r="D54" s="139"/>
      <c r="E54" s="140"/>
      <c r="F54" s="4"/>
    </row>
    <row r="55" spans="1:6" ht="14.1" customHeight="1" x14ac:dyDescent="0.2">
      <c r="A55" s="138" t="s">
        <v>68</v>
      </c>
      <c r="B55" s="139"/>
      <c r="C55" s="139"/>
      <c r="D55" s="140"/>
      <c r="E55" s="8"/>
      <c r="F55" s="4"/>
    </row>
    <row r="56" spans="1:6" ht="14.1" customHeight="1" x14ac:dyDescent="0.2">
      <c r="A56" s="10" t="s">
        <v>69</v>
      </c>
      <c r="B56" s="143" t="s">
        <v>72</v>
      </c>
      <c r="C56" s="143"/>
      <c r="D56" s="143"/>
      <c r="E56" s="14">
        <f>E34</f>
        <v>295.20999999999998</v>
      </c>
      <c r="F56" s="4"/>
    </row>
    <row r="57" spans="1:6" ht="14.1" customHeight="1" x14ac:dyDescent="0.2">
      <c r="A57" s="10" t="s">
        <v>70</v>
      </c>
      <c r="B57" s="143" t="s">
        <v>73</v>
      </c>
      <c r="C57" s="143"/>
      <c r="D57" s="143"/>
      <c r="E57" s="14">
        <f>E45</f>
        <v>676.35037</v>
      </c>
      <c r="F57" s="4"/>
    </row>
    <row r="58" spans="1:6" ht="14.1" customHeight="1" x14ac:dyDescent="0.2">
      <c r="A58" s="10" t="s">
        <v>71</v>
      </c>
      <c r="B58" s="143" t="s">
        <v>74</v>
      </c>
      <c r="C58" s="143"/>
      <c r="D58" s="143"/>
      <c r="E58" s="14">
        <f>E53</f>
        <v>575.69000000000005</v>
      </c>
      <c r="F58" s="4"/>
    </row>
    <row r="59" spans="1:6" ht="14.1" customHeight="1" x14ac:dyDescent="0.2">
      <c r="A59" s="10"/>
      <c r="B59" s="125" t="s">
        <v>39</v>
      </c>
      <c r="C59" s="154"/>
      <c r="D59" s="126"/>
      <c r="E59" s="15">
        <f>ROUND(SUM(E56:E58),2)</f>
        <v>1547.25</v>
      </c>
      <c r="F59" s="4"/>
    </row>
    <row r="60" spans="1:6" ht="14.1" customHeight="1" x14ac:dyDescent="0.2">
      <c r="A60" s="1"/>
      <c r="B60" s="1"/>
      <c r="C60" s="1"/>
      <c r="D60" s="1"/>
      <c r="E60" s="54"/>
      <c r="F60" s="4"/>
    </row>
    <row r="61" spans="1:6" ht="14.1" customHeight="1" x14ac:dyDescent="0.2">
      <c r="A61" s="148" t="s">
        <v>75</v>
      </c>
      <c r="B61" s="148"/>
      <c r="C61" s="148"/>
      <c r="D61" s="148"/>
      <c r="E61" s="148"/>
      <c r="F61" s="4"/>
    </row>
    <row r="62" spans="1:6" ht="14.1" customHeight="1" x14ac:dyDescent="0.2">
      <c r="A62" s="17" t="s">
        <v>2</v>
      </c>
      <c r="B62" s="150" t="s">
        <v>42</v>
      </c>
      <c r="C62" s="150"/>
      <c r="D62" s="55">
        <v>4.1700000000000001E-3</v>
      </c>
      <c r="E62" s="14">
        <f>ROUND($E$29*D62,2)</f>
        <v>6.33</v>
      </c>
      <c r="F62" s="4"/>
    </row>
    <row r="63" spans="1:6" ht="14.1" customHeight="1" x14ac:dyDescent="0.2">
      <c r="A63" s="17" t="s">
        <v>4</v>
      </c>
      <c r="B63" s="143" t="s">
        <v>51</v>
      </c>
      <c r="C63" s="150"/>
      <c r="D63" s="55">
        <v>3.3E-4</v>
      </c>
      <c r="E63" s="14">
        <f>E62*0.08</f>
        <v>0.50639999999999996</v>
      </c>
      <c r="F63" s="4"/>
    </row>
    <row r="64" spans="1:6" ht="14.1" customHeight="1" x14ac:dyDescent="0.2">
      <c r="A64" s="17" t="s">
        <v>5</v>
      </c>
      <c r="B64" s="143" t="s">
        <v>76</v>
      </c>
      <c r="C64" s="150"/>
      <c r="D64" s="55">
        <v>1.6000000000000001E-3</v>
      </c>
      <c r="E64" s="14">
        <f>ROUND($E$29*D64,2)</f>
        <v>2.4300000000000002</v>
      </c>
      <c r="F64" s="4"/>
    </row>
    <row r="65" spans="1:6" ht="14.1" customHeight="1" x14ac:dyDescent="0.2">
      <c r="A65" s="17" t="s">
        <v>7</v>
      </c>
      <c r="B65" s="143" t="s">
        <v>0</v>
      </c>
      <c r="C65" s="150"/>
      <c r="D65" s="55">
        <v>1.9439999999999999E-2</v>
      </c>
      <c r="E65" s="14">
        <f>ROUND($E$29*D65,2)</f>
        <v>29.52</v>
      </c>
      <c r="F65" s="4"/>
    </row>
    <row r="66" spans="1:6" ht="14.1" customHeight="1" x14ac:dyDescent="0.2">
      <c r="A66" s="17" t="s">
        <v>23</v>
      </c>
      <c r="B66" s="143" t="s">
        <v>77</v>
      </c>
      <c r="C66" s="150"/>
      <c r="D66" s="55">
        <v>7.1599999999999997E-3</v>
      </c>
      <c r="E66" s="14">
        <f>E65*D45</f>
        <v>10.863360000000002</v>
      </c>
      <c r="F66" s="4"/>
    </row>
    <row r="67" spans="1:6" ht="14.1" customHeight="1" x14ac:dyDescent="0.2">
      <c r="A67" s="17" t="s">
        <v>24</v>
      </c>
      <c r="B67" s="143" t="s">
        <v>78</v>
      </c>
      <c r="C67" s="150"/>
      <c r="D67" s="55">
        <v>3.2000000000000001E-2</v>
      </c>
      <c r="E67" s="14">
        <f>E29*D67</f>
        <v>48.594239999999999</v>
      </c>
      <c r="F67" s="4"/>
    </row>
    <row r="68" spans="1:6" ht="14.1" customHeight="1" x14ac:dyDescent="0.2">
      <c r="A68" s="149" t="s">
        <v>39</v>
      </c>
      <c r="B68" s="149"/>
      <c r="C68" s="149"/>
      <c r="D68" s="38">
        <f>SUM(D62:D67)</f>
        <v>6.4700000000000008E-2</v>
      </c>
      <c r="E68" s="35">
        <f>SUM(E62:E67)</f>
        <v>98.244</v>
      </c>
      <c r="F68" s="4"/>
    </row>
    <row r="69" spans="1:6" ht="14.1" customHeight="1" x14ac:dyDescent="0.2">
      <c r="A69" s="1"/>
      <c r="B69" s="1"/>
      <c r="C69" s="1"/>
      <c r="D69" s="1"/>
      <c r="E69" s="54"/>
      <c r="F69" s="4"/>
    </row>
    <row r="70" spans="1:6" ht="14.1" customHeight="1" x14ac:dyDescent="0.2">
      <c r="A70" s="148" t="s">
        <v>79</v>
      </c>
      <c r="B70" s="148"/>
      <c r="C70" s="148"/>
      <c r="D70" s="148"/>
      <c r="E70" s="148"/>
      <c r="F70" s="4"/>
    </row>
    <row r="71" spans="1:6" ht="14.1" customHeight="1" x14ac:dyDescent="0.2">
      <c r="A71" s="8" t="s">
        <v>30</v>
      </c>
      <c r="B71" s="155" t="s">
        <v>80</v>
      </c>
      <c r="C71" s="155"/>
      <c r="D71" s="12" t="s">
        <v>17</v>
      </c>
      <c r="E71" s="8" t="s">
        <v>31</v>
      </c>
      <c r="F71" s="4"/>
    </row>
    <row r="72" spans="1:6" ht="14.1" customHeight="1" x14ac:dyDescent="0.2">
      <c r="A72" s="10" t="s">
        <v>2</v>
      </c>
      <c r="B72" s="143" t="s">
        <v>81</v>
      </c>
      <c r="C72" s="143"/>
      <c r="D72" s="70">
        <v>9.2599999999999991E-3</v>
      </c>
      <c r="E72" s="14">
        <f>ROUND($E$29*D72,2)</f>
        <v>14.06</v>
      </c>
      <c r="F72" s="4"/>
    </row>
    <row r="73" spans="1:6" ht="14.1" customHeight="1" x14ac:dyDescent="0.2">
      <c r="A73" s="10" t="s">
        <v>4</v>
      </c>
      <c r="B73" s="143" t="s">
        <v>82</v>
      </c>
      <c r="C73" s="143"/>
      <c r="D73" s="70">
        <v>5.5599999999999998E-3</v>
      </c>
      <c r="E73" s="14">
        <f>ROUND($E$29*D73,2)</f>
        <v>8.44</v>
      </c>
      <c r="F73" s="4"/>
    </row>
    <row r="74" spans="1:6" ht="14.1" customHeight="1" x14ac:dyDescent="0.2">
      <c r="A74" s="10" t="s">
        <v>5</v>
      </c>
      <c r="B74" s="143" t="s">
        <v>83</v>
      </c>
      <c r="C74" s="143"/>
      <c r="D74" s="70">
        <v>2.7999999999999998E-4</v>
      </c>
      <c r="E74" s="14">
        <f>ROUND($E$29*D74,2)</f>
        <v>0.43</v>
      </c>
      <c r="F74" s="4"/>
    </row>
    <row r="75" spans="1:6" ht="14.1" customHeight="1" x14ac:dyDescent="0.2">
      <c r="A75" s="10" t="s">
        <v>7</v>
      </c>
      <c r="B75" s="143" t="s">
        <v>84</v>
      </c>
      <c r="C75" s="143"/>
      <c r="D75" s="70">
        <v>2.2000000000000001E-4</v>
      </c>
      <c r="E75" s="14">
        <f>ROUND($E$29*D75,2)</f>
        <v>0.33</v>
      </c>
      <c r="F75" s="4"/>
    </row>
    <row r="76" spans="1:6" ht="14.1" customHeight="1" x14ac:dyDescent="0.2">
      <c r="A76" s="10" t="s">
        <v>23</v>
      </c>
      <c r="B76" s="143" t="s">
        <v>136</v>
      </c>
      <c r="C76" s="143"/>
      <c r="D76" s="70">
        <v>5.5999999999999995E-4</v>
      </c>
      <c r="E76" s="14">
        <f>ROUND($E$29*D76,2)</f>
        <v>0.85</v>
      </c>
      <c r="F76" s="4"/>
    </row>
    <row r="77" spans="1:6" ht="14.1" customHeight="1" x14ac:dyDescent="0.2">
      <c r="A77" s="10" t="s">
        <v>24</v>
      </c>
      <c r="B77" s="143" t="s">
        <v>85</v>
      </c>
      <c r="C77" s="143"/>
      <c r="D77" s="29">
        <v>0</v>
      </c>
      <c r="E77" s="14">
        <f t="shared" ref="E77" si="0">ROUND($E$29*D77,2)</f>
        <v>0</v>
      </c>
      <c r="F77" s="4"/>
    </row>
    <row r="78" spans="1:6" ht="14.1" customHeight="1" x14ac:dyDescent="0.2">
      <c r="A78" s="151" t="s">
        <v>86</v>
      </c>
      <c r="B78" s="151"/>
      <c r="C78" s="151"/>
      <c r="D78" s="18">
        <f>SUM(D72:D77)</f>
        <v>1.5880000000000002E-2</v>
      </c>
      <c r="E78" s="15">
        <f>SUM(E72:E77)</f>
        <v>24.11</v>
      </c>
      <c r="F78" s="4"/>
    </row>
    <row r="79" spans="1:6" ht="13.5" customHeight="1" x14ac:dyDescent="0.2">
      <c r="A79" s="8" t="s">
        <v>40</v>
      </c>
      <c r="B79" s="155" t="s">
        <v>87</v>
      </c>
      <c r="C79" s="155"/>
      <c r="D79" s="12" t="s">
        <v>17</v>
      </c>
      <c r="E79" s="8" t="s">
        <v>31</v>
      </c>
      <c r="F79" s="4"/>
    </row>
    <row r="80" spans="1:6" ht="14.1" customHeight="1" x14ac:dyDescent="0.2">
      <c r="A80" s="10" t="s">
        <v>2</v>
      </c>
      <c r="B80" s="143" t="s">
        <v>88</v>
      </c>
      <c r="C80" s="143"/>
      <c r="D80" s="29">
        <v>0</v>
      </c>
      <c r="E80" s="14">
        <f>ROUND($E$29*D80,2)</f>
        <v>0</v>
      </c>
      <c r="F80" s="4"/>
    </row>
    <row r="81" spans="1:6" ht="14.1" customHeight="1" x14ac:dyDescent="0.2">
      <c r="A81" s="151" t="s">
        <v>86</v>
      </c>
      <c r="B81" s="151"/>
      <c r="C81" s="151"/>
      <c r="D81" s="18">
        <v>0</v>
      </c>
      <c r="E81" s="15">
        <f>ROUND($E$29*D81,2)</f>
        <v>0</v>
      </c>
      <c r="F81" s="4"/>
    </row>
    <row r="82" spans="1:6" ht="14.1" customHeight="1" x14ac:dyDescent="0.2">
      <c r="A82" s="52"/>
      <c r="B82" s="52"/>
      <c r="C82" s="52"/>
      <c r="D82" s="52"/>
      <c r="E82" s="53"/>
      <c r="F82" s="4"/>
    </row>
    <row r="83" spans="1:6" ht="14.1" customHeight="1" x14ac:dyDescent="0.2">
      <c r="A83" s="138" t="s">
        <v>89</v>
      </c>
      <c r="B83" s="139"/>
      <c r="C83" s="139"/>
      <c r="D83" s="139"/>
      <c r="E83" s="140"/>
      <c r="F83" s="4"/>
    </row>
    <row r="84" spans="1:6" ht="14.1" customHeight="1" x14ac:dyDescent="0.2">
      <c r="A84" s="138" t="s">
        <v>90</v>
      </c>
      <c r="B84" s="139"/>
      <c r="C84" s="139"/>
      <c r="D84" s="140"/>
      <c r="E84" s="8"/>
      <c r="F84" s="4"/>
    </row>
    <row r="85" spans="1:6" ht="14.1" customHeight="1" x14ac:dyDescent="0.2">
      <c r="A85" s="10" t="s">
        <v>30</v>
      </c>
      <c r="B85" s="143" t="s">
        <v>80</v>
      </c>
      <c r="C85" s="143"/>
      <c r="D85" s="143"/>
      <c r="E85" s="14">
        <f>E78</f>
        <v>24.11</v>
      </c>
      <c r="F85" s="4"/>
    </row>
    <row r="86" spans="1:6" ht="14.1" customHeight="1" x14ac:dyDescent="0.2">
      <c r="A86" s="10" t="s">
        <v>40</v>
      </c>
      <c r="B86" s="143" t="s">
        <v>87</v>
      </c>
      <c r="C86" s="143"/>
      <c r="D86" s="143"/>
      <c r="E86" s="14">
        <f>E81</f>
        <v>0</v>
      </c>
      <c r="F86" s="4"/>
    </row>
    <row r="87" spans="1:6" ht="14.1" customHeight="1" x14ac:dyDescent="0.2">
      <c r="A87" s="10"/>
      <c r="B87" s="123" t="s">
        <v>39</v>
      </c>
      <c r="C87" s="152"/>
      <c r="D87" s="124"/>
      <c r="E87" s="15">
        <f>SUM(E85:E86)</f>
        <v>24.11</v>
      </c>
      <c r="F87" s="4"/>
    </row>
    <row r="88" spans="1:6" ht="14.1" customHeight="1" x14ac:dyDescent="0.2">
      <c r="A88" s="52"/>
      <c r="B88" s="52"/>
      <c r="C88" s="52"/>
      <c r="D88" s="52"/>
      <c r="E88" s="53"/>
      <c r="F88" s="4"/>
    </row>
    <row r="89" spans="1:6" ht="14.1" customHeight="1" x14ac:dyDescent="0.2">
      <c r="A89" s="148" t="s">
        <v>91</v>
      </c>
      <c r="B89" s="148"/>
      <c r="C89" s="148"/>
      <c r="D89" s="148"/>
      <c r="E89" s="148"/>
      <c r="F89" s="4"/>
    </row>
    <row r="90" spans="1:6" ht="14.1" customHeight="1" x14ac:dyDescent="0.2">
      <c r="A90" s="8">
        <v>5</v>
      </c>
      <c r="B90" s="162" t="s">
        <v>29</v>
      </c>
      <c r="C90" s="163"/>
      <c r="D90" s="164"/>
      <c r="E90" s="9" t="s">
        <v>18</v>
      </c>
      <c r="F90" s="4"/>
    </row>
    <row r="91" spans="1:6" ht="12" x14ac:dyDescent="0.2">
      <c r="A91" s="10" t="s">
        <v>2</v>
      </c>
      <c r="B91" s="159" t="s">
        <v>107</v>
      </c>
      <c r="C91" s="160"/>
      <c r="D91" s="161"/>
      <c r="E91" s="61">
        <v>26.86</v>
      </c>
      <c r="F91" s="4"/>
    </row>
    <row r="92" spans="1:6" ht="14.1" customHeight="1" x14ac:dyDescent="0.2">
      <c r="A92" s="10" t="s">
        <v>4</v>
      </c>
      <c r="B92" s="159" t="s">
        <v>117</v>
      </c>
      <c r="C92" s="160"/>
      <c r="D92" s="161"/>
      <c r="E92" s="61">
        <v>2.67</v>
      </c>
      <c r="F92" s="4"/>
    </row>
    <row r="93" spans="1:6" ht="14.1" customHeight="1" x14ac:dyDescent="0.2">
      <c r="A93" s="10" t="s">
        <v>5</v>
      </c>
      <c r="B93" s="80" t="s">
        <v>119</v>
      </c>
      <c r="C93" s="81"/>
      <c r="D93" s="82"/>
      <c r="E93" s="61"/>
      <c r="F93" s="4"/>
    </row>
    <row r="94" spans="1:6" ht="14.1" customHeight="1" x14ac:dyDescent="0.2">
      <c r="A94" s="10" t="s">
        <v>7</v>
      </c>
      <c r="B94" s="141" t="s">
        <v>27</v>
      </c>
      <c r="C94" s="173"/>
      <c r="D94" s="142"/>
      <c r="E94" s="11"/>
      <c r="F94" s="16"/>
    </row>
    <row r="95" spans="1:6" ht="14.1" customHeight="1" x14ac:dyDescent="0.2">
      <c r="A95" s="138" t="s">
        <v>39</v>
      </c>
      <c r="B95" s="139"/>
      <c r="C95" s="139"/>
      <c r="D95" s="140"/>
      <c r="E95" s="37">
        <f>SUM(E91:E94)</f>
        <v>29.53</v>
      </c>
      <c r="F95" s="4"/>
    </row>
    <row r="96" spans="1:6" ht="14.1" customHeight="1" x14ac:dyDescent="0.2">
      <c r="A96" s="1"/>
      <c r="B96" s="1"/>
      <c r="C96" s="1"/>
      <c r="D96" s="1"/>
      <c r="E96" s="1"/>
      <c r="F96" s="4"/>
    </row>
    <row r="97" spans="1:8" ht="14.1" customHeight="1" x14ac:dyDescent="0.2">
      <c r="A97" s="148" t="s">
        <v>92</v>
      </c>
      <c r="B97" s="148"/>
      <c r="C97" s="148"/>
      <c r="D97" s="148"/>
      <c r="E97" s="148"/>
      <c r="F97" s="4"/>
    </row>
    <row r="98" spans="1:8" ht="14.1" customHeight="1" x14ac:dyDescent="0.2">
      <c r="A98" s="19">
        <v>6</v>
      </c>
      <c r="B98" s="153" t="s">
        <v>43</v>
      </c>
      <c r="C98" s="153"/>
      <c r="D98" s="12" t="s">
        <v>17</v>
      </c>
      <c r="E98" s="8" t="s">
        <v>31</v>
      </c>
      <c r="F98" s="4"/>
    </row>
    <row r="99" spans="1:8" ht="14.1" customHeight="1" x14ac:dyDescent="0.2">
      <c r="A99" s="6" t="s">
        <v>2</v>
      </c>
      <c r="B99" s="156" t="s">
        <v>44</v>
      </c>
      <c r="C99" s="156"/>
      <c r="D99" s="18">
        <v>0.03</v>
      </c>
      <c r="E99" s="15">
        <f>SUM(E29,E59,E68,E87,E95)*D99</f>
        <v>96.531120000000001</v>
      </c>
      <c r="F99" s="21"/>
    </row>
    <row r="100" spans="1:8" ht="14.1" customHeight="1" x14ac:dyDescent="0.2">
      <c r="A100" s="6" t="s">
        <v>4</v>
      </c>
      <c r="B100" s="156" t="s">
        <v>46</v>
      </c>
      <c r="C100" s="156"/>
      <c r="D100" s="18">
        <v>6.7900000000000002E-2</v>
      </c>
      <c r="E100" s="15">
        <f>(E114+E99)*D100</f>
        <v>225.03656464800002</v>
      </c>
      <c r="F100" s="21"/>
    </row>
    <row r="101" spans="1:8" ht="14.1" customHeight="1" x14ac:dyDescent="0.2">
      <c r="A101" s="158" t="s">
        <v>5</v>
      </c>
      <c r="B101" s="156" t="s">
        <v>45</v>
      </c>
      <c r="C101" s="156"/>
      <c r="D101" s="20">
        <f>SUM(D102:D104)</f>
        <v>0.14250000000000002</v>
      </c>
      <c r="E101" s="15">
        <v>0</v>
      </c>
      <c r="F101" s="7"/>
    </row>
    <row r="102" spans="1:8" ht="14.1" customHeight="1" x14ac:dyDescent="0.2">
      <c r="A102" s="158"/>
      <c r="B102" s="143" t="s">
        <v>93</v>
      </c>
      <c r="C102" s="143"/>
      <c r="D102" s="13">
        <v>1.6500000000000001E-2</v>
      </c>
      <c r="E102" s="14">
        <f>SUM(E29,E59,E68,E87,E95,E99,E100)/(1-D101)*D102</f>
        <v>68.102603844538791</v>
      </c>
      <c r="F102" s="7"/>
    </row>
    <row r="103" spans="1:8" ht="14.1" customHeight="1" x14ac:dyDescent="0.2">
      <c r="A103" s="158"/>
      <c r="B103" s="143" t="s">
        <v>94</v>
      </c>
      <c r="C103" s="143"/>
      <c r="D103" s="13">
        <v>7.5999999999999998E-2</v>
      </c>
      <c r="E103" s="14">
        <f>SUM(E29,E59,E68,E87,E95,E99,E100)/(1-D101)*D103</f>
        <v>313.68472073848164</v>
      </c>
      <c r="F103" s="7"/>
    </row>
    <row r="104" spans="1:8" ht="14.1" customHeight="1" x14ac:dyDescent="0.2">
      <c r="A104" s="158"/>
      <c r="B104" s="143" t="s">
        <v>95</v>
      </c>
      <c r="C104" s="143"/>
      <c r="D104" s="22">
        <v>0.05</v>
      </c>
      <c r="E104" s="14">
        <f>SUM(E29,E59,E68,E87,E95,E99,E100)/(1-D101)*D104</f>
        <v>206.37152680163268</v>
      </c>
      <c r="F104" s="7"/>
    </row>
    <row r="105" spans="1:8" ht="14.1" customHeight="1" x14ac:dyDescent="0.2">
      <c r="A105" s="1"/>
      <c r="B105" s="1"/>
      <c r="C105" s="1"/>
      <c r="D105" s="1"/>
      <c r="E105" s="1"/>
      <c r="F105" s="21"/>
      <c r="G105" s="46"/>
      <c r="H105" s="48"/>
    </row>
    <row r="106" spans="1:8" ht="14.1" customHeight="1" x14ac:dyDescent="0.2">
      <c r="A106" s="149" t="s">
        <v>39</v>
      </c>
      <c r="B106" s="149"/>
      <c r="C106" s="149"/>
      <c r="D106" s="39">
        <f>D99+D101+D100</f>
        <v>0.2404</v>
      </c>
      <c r="E106" s="35">
        <f>ROUND(SUM(E99:E104),2)</f>
        <v>909.73</v>
      </c>
      <c r="F106" s="4"/>
    </row>
    <row r="107" spans="1:8" ht="14.1" customHeight="1" x14ac:dyDescent="0.2">
      <c r="A107" s="157" t="s">
        <v>56</v>
      </c>
      <c r="B107" s="157"/>
      <c r="C107" s="157"/>
      <c r="D107" s="157"/>
      <c r="E107" s="157"/>
      <c r="F107" s="4"/>
    </row>
    <row r="108" spans="1:8" ht="14.1" customHeight="1" x14ac:dyDescent="0.2">
      <c r="A108" s="8"/>
      <c r="B108" s="149" t="s">
        <v>47</v>
      </c>
      <c r="C108" s="149"/>
      <c r="D108" s="149"/>
      <c r="E108" s="8" t="s">
        <v>31</v>
      </c>
      <c r="F108" s="4"/>
    </row>
    <row r="109" spans="1:8" ht="14.1" customHeight="1" x14ac:dyDescent="0.2">
      <c r="A109" s="6" t="s">
        <v>2</v>
      </c>
      <c r="B109" s="156" t="s">
        <v>48</v>
      </c>
      <c r="C109" s="156"/>
      <c r="D109" s="156"/>
      <c r="E109" s="14">
        <f>E29</f>
        <v>1518.57</v>
      </c>
      <c r="F109" s="4"/>
      <c r="G109" s="46"/>
    </row>
    <row r="110" spans="1:8" ht="14.1" customHeight="1" x14ac:dyDescent="0.2">
      <c r="A110" s="6" t="s">
        <v>4</v>
      </c>
      <c r="B110" s="156" t="s">
        <v>99</v>
      </c>
      <c r="C110" s="156"/>
      <c r="D110" s="156"/>
      <c r="E110" s="14">
        <f>E59</f>
        <v>1547.25</v>
      </c>
      <c r="F110" s="4"/>
    </row>
    <row r="111" spans="1:8" ht="14.1" customHeight="1" x14ac:dyDescent="0.2">
      <c r="A111" s="6" t="s">
        <v>5</v>
      </c>
      <c r="B111" s="156" t="s">
        <v>96</v>
      </c>
      <c r="C111" s="156"/>
      <c r="D111" s="156"/>
      <c r="E111" s="14">
        <f>E68</f>
        <v>98.244</v>
      </c>
      <c r="F111" s="4"/>
    </row>
    <row r="112" spans="1:8" ht="14.1" customHeight="1" x14ac:dyDescent="0.2">
      <c r="A112" s="6" t="s">
        <v>7</v>
      </c>
      <c r="B112" s="156" t="s">
        <v>97</v>
      </c>
      <c r="C112" s="156"/>
      <c r="D112" s="156"/>
      <c r="E112" s="14">
        <f>E87</f>
        <v>24.11</v>
      </c>
      <c r="F112" s="4"/>
    </row>
    <row r="113" spans="1:10" ht="14.1" customHeight="1" x14ac:dyDescent="0.2">
      <c r="A113" s="6" t="s">
        <v>23</v>
      </c>
      <c r="B113" s="156" t="s">
        <v>98</v>
      </c>
      <c r="C113" s="156"/>
      <c r="D113" s="156"/>
      <c r="E113" s="14">
        <f>E95</f>
        <v>29.53</v>
      </c>
      <c r="F113" s="4"/>
    </row>
    <row r="114" spans="1:10" ht="14.1" customHeight="1" x14ac:dyDescent="0.2">
      <c r="A114" s="166" t="s">
        <v>49</v>
      </c>
      <c r="B114" s="166"/>
      <c r="C114" s="166"/>
      <c r="D114" s="166"/>
      <c r="E114" s="15">
        <f>SUM(E109:E113)</f>
        <v>3217.7040000000002</v>
      </c>
      <c r="F114" s="4"/>
    </row>
    <row r="115" spans="1:10" ht="14.1" customHeight="1" x14ac:dyDescent="0.2">
      <c r="A115" s="6" t="s">
        <v>24</v>
      </c>
      <c r="B115" s="156" t="s">
        <v>100</v>
      </c>
      <c r="C115" s="156"/>
      <c r="D115" s="156"/>
      <c r="E115" s="15">
        <f>E106</f>
        <v>909.73</v>
      </c>
      <c r="F115" s="4"/>
    </row>
    <row r="116" spans="1:10" ht="14.1" customHeight="1" x14ac:dyDescent="0.2">
      <c r="A116" s="149" t="s">
        <v>50</v>
      </c>
      <c r="B116" s="149"/>
      <c r="C116" s="149"/>
      <c r="D116" s="149"/>
      <c r="E116" s="35">
        <f>ROUND((E114+E99+E100)/(1-D101),2)</f>
        <v>4127.43</v>
      </c>
      <c r="F116" s="23"/>
      <c r="G116" s="46"/>
      <c r="H116" s="46"/>
    </row>
    <row r="117" spans="1:10" ht="14.1" customHeight="1" x14ac:dyDescent="0.2">
      <c r="A117" s="165" t="s">
        <v>113</v>
      </c>
      <c r="B117" s="165"/>
      <c r="C117" s="165"/>
      <c r="D117" s="165"/>
      <c r="E117" s="40">
        <f>E116</f>
        <v>4127.43</v>
      </c>
      <c r="F117" s="4"/>
      <c r="H117" s="46"/>
    </row>
    <row r="118" spans="1:10" ht="14.1" customHeight="1" x14ac:dyDescent="0.2">
      <c r="C118" s="41"/>
      <c r="D118" s="42"/>
      <c r="E118" s="43"/>
      <c r="F118" s="44"/>
      <c r="J118" s="46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</sheetData>
  <mergeCells count="120">
    <mergeCell ref="B8:C8"/>
    <mergeCell ref="D8:E8"/>
    <mergeCell ref="B9:C9"/>
    <mergeCell ref="D9:E9"/>
    <mergeCell ref="B10:C10"/>
    <mergeCell ref="D10:E10"/>
    <mergeCell ref="A2:E2"/>
    <mergeCell ref="A3:E3"/>
    <mergeCell ref="A4:E4"/>
    <mergeCell ref="A5:E5"/>
    <mergeCell ref="A6:E6"/>
    <mergeCell ref="B7:C7"/>
    <mergeCell ref="D7:E7"/>
    <mergeCell ref="A15:E15"/>
    <mergeCell ref="B16:C16"/>
    <mergeCell ref="D16:E16"/>
    <mergeCell ref="B17:C17"/>
    <mergeCell ref="D17:E17"/>
    <mergeCell ref="B18:C18"/>
    <mergeCell ref="D18:E18"/>
    <mergeCell ref="A11:E11"/>
    <mergeCell ref="B12:C12"/>
    <mergeCell ref="D12:E12"/>
    <mergeCell ref="B13:C13"/>
    <mergeCell ref="D13:E13"/>
    <mergeCell ref="A14:E14"/>
    <mergeCell ref="B23:C23"/>
    <mergeCell ref="B24:C24"/>
    <mergeCell ref="B25:C25"/>
    <mergeCell ref="B26:C26"/>
    <mergeCell ref="B27:C27"/>
    <mergeCell ref="B28:C28"/>
    <mergeCell ref="B19:C19"/>
    <mergeCell ref="D19:E19"/>
    <mergeCell ref="B20:C20"/>
    <mergeCell ref="D20:E20"/>
    <mergeCell ref="A21:E21"/>
    <mergeCell ref="B22:C22"/>
    <mergeCell ref="A36:C36"/>
    <mergeCell ref="B37:C37"/>
    <mergeCell ref="B38:C38"/>
    <mergeCell ref="B39:C39"/>
    <mergeCell ref="B40:C40"/>
    <mergeCell ref="B41:C41"/>
    <mergeCell ref="A29:D29"/>
    <mergeCell ref="A30:E30"/>
    <mergeCell ref="A31:C31"/>
    <mergeCell ref="B32:C32"/>
    <mergeCell ref="B33:C33"/>
    <mergeCell ref="A34:C34"/>
    <mergeCell ref="B48:D48"/>
    <mergeCell ref="B49:D49"/>
    <mergeCell ref="B50:D50"/>
    <mergeCell ref="B51:D51"/>
    <mergeCell ref="B52:D52"/>
    <mergeCell ref="A53:D53"/>
    <mergeCell ref="B42:C42"/>
    <mergeCell ref="B43:C43"/>
    <mergeCell ref="B44:C44"/>
    <mergeCell ref="A45:C45"/>
    <mergeCell ref="A46:C46"/>
    <mergeCell ref="B47:D47"/>
    <mergeCell ref="A61:E61"/>
    <mergeCell ref="B62:C62"/>
    <mergeCell ref="B63:C63"/>
    <mergeCell ref="B64:C64"/>
    <mergeCell ref="B65:C65"/>
    <mergeCell ref="B66:C66"/>
    <mergeCell ref="A54:E54"/>
    <mergeCell ref="A55:D55"/>
    <mergeCell ref="B56:D56"/>
    <mergeCell ref="B57:D57"/>
    <mergeCell ref="B58:D58"/>
    <mergeCell ref="B59:D59"/>
    <mergeCell ref="B74:C74"/>
    <mergeCell ref="B75:C75"/>
    <mergeCell ref="B76:C76"/>
    <mergeCell ref="B77:C77"/>
    <mergeCell ref="A78:C78"/>
    <mergeCell ref="B79:C79"/>
    <mergeCell ref="B67:C67"/>
    <mergeCell ref="A68:C68"/>
    <mergeCell ref="A70:E70"/>
    <mergeCell ref="B71:C71"/>
    <mergeCell ref="B72:C72"/>
    <mergeCell ref="B73:C73"/>
    <mergeCell ref="B87:D87"/>
    <mergeCell ref="A89:E89"/>
    <mergeCell ref="B90:D90"/>
    <mergeCell ref="B91:D91"/>
    <mergeCell ref="B92:D92"/>
    <mergeCell ref="B94:D94"/>
    <mergeCell ref="B80:C80"/>
    <mergeCell ref="A81:C81"/>
    <mergeCell ref="A83:E83"/>
    <mergeCell ref="A84:D84"/>
    <mergeCell ref="B85:D85"/>
    <mergeCell ref="B86:D86"/>
    <mergeCell ref="A95:D95"/>
    <mergeCell ref="A97:E97"/>
    <mergeCell ref="B98:C98"/>
    <mergeCell ref="B99:C99"/>
    <mergeCell ref="B100:C100"/>
    <mergeCell ref="A101:A104"/>
    <mergeCell ref="B101:C101"/>
    <mergeCell ref="B102:C102"/>
    <mergeCell ref="B103:C103"/>
    <mergeCell ref="B104:C104"/>
    <mergeCell ref="B112:D112"/>
    <mergeCell ref="B113:D113"/>
    <mergeCell ref="A114:D114"/>
    <mergeCell ref="B115:D115"/>
    <mergeCell ref="A116:D116"/>
    <mergeCell ref="A117:D117"/>
    <mergeCell ref="A106:C106"/>
    <mergeCell ref="A107:E107"/>
    <mergeCell ref="B108:D108"/>
    <mergeCell ref="B109:D109"/>
    <mergeCell ref="B110:D110"/>
    <mergeCell ref="B111:D111"/>
  </mergeCells>
  <printOptions horizontalCentered="1"/>
  <pageMargins left="0" right="0" top="1.9685039370078741" bottom="0.98425196850393704" header="0.39370078740157483" footer="0.39370078740157483"/>
  <pageSetup paperSize="9" scale="90" fitToHeight="0" orientation="portrait" r:id="rId1"/>
  <headerFooter alignWithMargins="0"/>
  <rowBreaks count="2" manualBreakCount="2">
    <brk id="45" max="4" man="1"/>
    <brk id="96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2"/>
  <sheetViews>
    <sheetView view="pageBreakPreview" topLeftCell="A10" zoomScaleNormal="100" zoomScaleSheetLayoutView="100" workbookViewId="0">
      <selection activeCell="D104" sqref="D104"/>
    </sheetView>
  </sheetViews>
  <sheetFormatPr defaultRowHeight="12.75" x14ac:dyDescent="0.2"/>
  <cols>
    <col min="1" max="1" width="35" bestFit="1" customWidth="1"/>
    <col min="2" max="3" width="20" customWidth="1"/>
    <col min="4" max="4" width="23" bestFit="1" customWidth="1"/>
    <col min="5" max="5" width="31.42578125" bestFit="1" customWidth="1"/>
    <col min="6" max="6" width="55.85546875" bestFit="1" customWidth="1"/>
    <col min="7" max="7" width="0.85546875" customWidth="1"/>
    <col min="8" max="9" width="9.140625" hidden="1" customWidth="1"/>
  </cols>
  <sheetData>
    <row r="1" spans="1:9" ht="20.25" x14ac:dyDescent="0.3">
      <c r="A1" s="83"/>
      <c r="B1" s="83"/>
      <c r="C1" s="83"/>
      <c r="D1" s="83"/>
      <c r="E1" s="83"/>
      <c r="F1" s="83"/>
      <c r="G1" s="83"/>
    </row>
    <row r="2" spans="1:9" ht="20.25" x14ac:dyDescent="0.3">
      <c r="A2" s="83"/>
      <c r="B2" s="83"/>
      <c r="C2" s="83"/>
      <c r="D2" s="83"/>
      <c r="E2" s="83"/>
      <c r="F2" s="83"/>
      <c r="G2" s="83"/>
    </row>
    <row r="3" spans="1:9" ht="35.25" x14ac:dyDescent="0.3">
      <c r="A3" s="177" t="s">
        <v>138</v>
      </c>
      <c r="B3" s="177"/>
      <c r="C3" s="177"/>
      <c r="D3" s="177"/>
      <c r="E3" s="177"/>
      <c r="F3" s="177"/>
      <c r="G3" s="83"/>
    </row>
    <row r="4" spans="1:9" ht="20.25" x14ac:dyDescent="0.3">
      <c r="A4" s="84"/>
      <c r="B4" s="84"/>
      <c r="C4" s="84"/>
      <c r="D4" s="84"/>
      <c r="E4" s="84"/>
      <c r="F4" s="85"/>
      <c r="G4" s="83"/>
    </row>
    <row r="5" spans="1:9" ht="20.25" x14ac:dyDescent="0.3">
      <c r="A5" s="84"/>
      <c r="B5" s="84"/>
      <c r="C5" s="84"/>
      <c r="D5" s="84"/>
      <c r="E5" s="84"/>
      <c r="F5" s="85"/>
      <c r="G5" s="83"/>
    </row>
    <row r="6" spans="1:9" ht="41.25" thickBot="1" x14ac:dyDescent="0.35">
      <c r="A6" s="93" t="s">
        <v>114</v>
      </c>
      <c r="B6" s="94" t="s">
        <v>112</v>
      </c>
      <c r="C6" s="95" t="s">
        <v>115</v>
      </c>
      <c r="D6" s="93" t="s">
        <v>101</v>
      </c>
      <c r="E6" s="96" t="s">
        <v>105</v>
      </c>
      <c r="F6" s="96" t="s">
        <v>133</v>
      </c>
      <c r="G6" s="83"/>
    </row>
    <row r="7" spans="1:9" ht="40.5" x14ac:dyDescent="0.3">
      <c r="A7" s="97" t="s">
        <v>128</v>
      </c>
      <c r="B7" s="98">
        <f>'DUQUE DE CAXIAS'!E116</f>
        <v>0</v>
      </c>
      <c r="C7" s="99">
        <v>5</v>
      </c>
      <c r="D7" s="99">
        <v>5</v>
      </c>
      <c r="E7" s="98">
        <f>B7*C7</f>
        <v>0</v>
      </c>
      <c r="F7" s="100">
        <f>E7*24</f>
        <v>0</v>
      </c>
      <c r="G7" s="83"/>
    </row>
    <row r="8" spans="1:9" ht="40.5" x14ac:dyDescent="0.3">
      <c r="A8" s="101" t="s">
        <v>129</v>
      </c>
      <c r="B8" s="88">
        <f>'RECEPCIONISTA DUQUE DE CAXIAS'!E116</f>
        <v>4217.26</v>
      </c>
      <c r="C8" s="86">
        <v>1</v>
      </c>
      <c r="D8" s="86">
        <v>1</v>
      </c>
      <c r="E8" s="88">
        <f>B8</f>
        <v>4217.26</v>
      </c>
      <c r="F8" s="102">
        <f>E8*24</f>
        <v>101214.24</v>
      </c>
      <c r="G8" s="83"/>
    </row>
    <row r="9" spans="1:9" ht="40.5" x14ac:dyDescent="0.3">
      <c r="A9" s="103" t="s">
        <v>130</v>
      </c>
      <c r="B9" s="90">
        <f>'RECEPCIONISTA NOVA IGUAÇU'!E116</f>
        <v>4078.43</v>
      </c>
      <c r="C9" s="91">
        <v>1</v>
      </c>
      <c r="D9" s="91">
        <v>1</v>
      </c>
      <c r="E9" s="90">
        <f>B9*D9</f>
        <v>4078.43</v>
      </c>
      <c r="F9" s="104">
        <f>E9*24</f>
        <v>97882.319999999992</v>
      </c>
      <c r="G9" s="83"/>
    </row>
    <row r="10" spans="1:9" ht="40.5" x14ac:dyDescent="0.3">
      <c r="A10" s="101" t="s">
        <v>131</v>
      </c>
      <c r="B10" s="88">
        <f>'RECEPCIONISTA PETRÓPOLIS'!E116</f>
        <v>4009.23</v>
      </c>
      <c r="C10" s="86">
        <v>1</v>
      </c>
      <c r="D10" s="86">
        <v>1</v>
      </c>
      <c r="E10" s="88">
        <f>B10*D10</f>
        <v>4009.23</v>
      </c>
      <c r="F10" s="102">
        <f>E10*24</f>
        <v>96221.52</v>
      </c>
      <c r="G10" s="83"/>
    </row>
    <row r="11" spans="1:9" ht="40.5" x14ac:dyDescent="0.3">
      <c r="A11" s="103" t="s">
        <v>132</v>
      </c>
      <c r="B11" s="90">
        <f>'RECEPCIONISTA CABO FRIO'!E117</f>
        <v>4127.43</v>
      </c>
      <c r="C11" s="91">
        <v>2</v>
      </c>
      <c r="D11" s="91">
        <v>2</v>
      </c>
      <c r="E11" s="90">
        <f>B11*D11</f>
        <v>8254.86</v>
      </c>
      <c r="F11" s="104">
        <f>E11*24</f>
        <v>198116.64</v>
      </c>
      <c r="G11" s="83"/>
    </row>
    <row r="12" spans="1:9" ht="38.25" customHeight="1" x14ac:dyDescent="0.2">
      <c r="A12" s="178" t="s">
        <v>102</v>
      </c>
      <c r="B12" s="179"/>
      <c r="C12" s="179"/>
      <c r="D12" s="179"/>
      <c r="E12" s="89">
        <f>SUM(E7:E11)</f>
        <v>20559.78</v>
      </c>
      <c r="F12" s="105">
        <f>SUM(F7:F11)</f>
        <v>493434.72000000003</v>
      </c>
      <c r="G12" s="92"/>
      <c r="H12" s="88"/>
      <c r="I12" s="88"/>
    </row>
    <row r="13" spans="1:9" ht="20.25" x14ac:dyDescent="0.3">
      <c r="A13" s="106"/>
      <c r="B13" s="83"/>
      <c r="C13" s="83"/>
      <c r="D13" s="83"/>
      <c r="E13" s="83"/>
      <c r="F13" s="107"/>
      <c r="G13" s="83"/>
    </row>
    <row r="14" spans="1:9" ht="20.25" x14ac:dyDescent="0.3">
      <c r="A14" s="106"/>
      <c r="B14" s="83"/>
      <c r="C14" s="83"/>
      <c r="D14" s="83"/>
      <c r="E14" s="83"/>
      <c r="F14" s="107"/>
      <c r="G14" s="83"/>
    </row>
    <row r="15" spans="1:9" ht="20.25" x14ac:dyDescent="0.3">
      <c r="A15" s="182" t="s">
        <v>103</v>
      </c>
      <c r="B15" s="183"/>
      <c r="C15" s="183"/>
      <c r="D15" s="183"/>
      <c r="E15" s="184"/>
      <c r="F15" s="108" t="s">
        <v>134</v>
      </c>
      <c r="G15" s="83"/>
    </row>
    <row r="16" spans="1:9" ht="30" customHeight="1" x14ac:dyDescent="0.3">
      <c r="A16" s="180" t="s">
        <v>104</v>
      </c>
      <c r="B16" s="181"/>
      <c r="C16" s="181"/>
      <c r="D16" s="181"/>
      <c r="E16" s="181"/>
      <c r="F16" s="109">
        <f>E12</f>
        <v>20559.78</v>
      </c>
      <c r="G16" s="83"/>
    </row>
    <row r="17" spans="1:8" ht="42.75" customHeight="1" x14ac:dyDescent="0.3">
      <c r="A17" s="180" t="s">
        <v>135</v>
      </c>
      <c r="B17" s="181"/>
      <c r="C17" s="181"/>
      <c r="D17" s="181"/>
      <c r="E17" s="181"/>
      <c r="F17" s="105">
        <f>F16*24</f>
        <v>493434.72</v>
      </c>
      <c r="G17" s="85"/>
      <c r="H17" s="59"/>
    </row>
    <row r="18" spans="1:8" ht="39" customHeight="1" thickBot="1" x14ac:dyDescent="0.35">
      <c r="A18" s="174"/>
      <c r="B18" s="175"/>
      <c r="C18" s="175"/>
      <c r="D18" s="175"/>
      <c r="E18" s="175"/>
      <c r="F18" s="176"/>
      <c r="G18" s="85"/>
      <c r="H18" s="59"/>
    </row>
    <row r="19" spans="1:8" ht="20.25" x14ac:dyDescent="0.3">
      <c r="A19" s="85"/>
      <c r="B19" s="85"/>
      <c r="C19" s="85"/>
      <c r="D19" s="85"/>
      <c r="E19" s="87"/>
      <c r="F19" s="85"/>
      <c r="G19" s="85"/>
      <c r="H19" s="57"/>
    </row>
    <row r="20" spans="1:8" ht="20.25" x14ac:dyDescent="0.3">
      <c r="A20" s="85"/>
      <c r="B20" s="85"/>
      <c r="C20" s="85"/>
      <c r="D20" s="85"/>
      <c r="E20" s="87"/>
      <c r="F20" s="85"/>
      <c r="G20" s="85"/>
      <c r="H20" s="57"/>
    </row>
    <row r="21" spans="1:8" x14ac:dyDescent="0.2">
      <c r="A21" s="57"/>
      <c r="B21" s="57"/>
      <c r="C21" s="57"/>
      <c r="D21" s="57"/>
      <c r="E21" s="58"/>
      <c r="F21" s="57"/>
      <c r="G21" s="57"/>
      <c r="H21" s="57"/>
    </row>
    <row r="22" spans="1:8" x14ac:dyDescent="0.2">
      <c r="G22" s="60"/>
    </row>
  </sheetData>
  <mergeCells count="6">
    <mergeCell ref="A18:F18"/>
    <mergeCell ref="A3:F3"/>
    <mergeCell ref="A12:D12"/>
    <mergeCell ref="A16:E16"/>
    <mergeCell ref="A17:E17"/>
    <mergeCell ref="A15:E15"/>
  </mergeCells>
  <pageMargins left="0.70866141732283472" right="0.70866141732283472" top="0.74803149606299213" bottom="0.55118110236220474" header="0.31496062992125984" footer="0.31496062992125984"/>
  <pageSetup paperSize="9" scale="7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DUQUE DE CAXIAS</vt:lpstr>
      <vt:lpstr>RECEPCIONISTA DUQUE DE CAXIAS</vt:lpstr>
      <vt:lpstr>RECEPCIONISTA NOVA IGUAÇU</vt:lpstr>
      <vt:lpstr>RECEPCIONISTA PETRÓPOLIS</vt:lpstr>
      <vt:lpstr>RECEPCIONISTA CABO FRIO</vt:lpstr>
      <vt:lpstr>Planilha Resumo </vt:lpstr>
      <vt:lpstr>'DUQUE DE CAXIAS'!Area_de_impressao</vt:lpstr>
      <vt:lpstr>'RECEPCIONISTA CABO FRIO'!Area_de_impressao</vt:lpstr>
      <vt:lpstr>'RECEPCIONISTA DUQUE DE CAXIAS'!Area_de_impressao</vt:lpstr>
      <vt:lpstr>'RECEPCIONISTA NOVA IGUAÇU'!Area_de_impressao</vt:lpstr>
      <vt:lpstr>'RECEPCIONISTA PETRÓPOLIS'!Area_de_impressao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Fernanda Carvalho Silva</dc:creator>
  <cp:lastModifiedBy>Sebastiao de Carvalho Barros</cp:lastModifiedBy>
  <cp:lastPrinted>2023-03-28T15:27:02Z</cp:lastPrinted>
  <dcterms:created xsi:type="dcterms:W3CDTF">2007-07-12T20:07:59Z</dcterms:created>
  <dcterms:modified xsi:type="dcterms:W3CDTF">2023-04-26T13:53:56Z</dcterms:modified>
</cp:coreProperties>
</file>